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 data\Dropbox\"/>
    </mc:Choice>
  </mc:AlternateContent>
  <xr:revisionPtr revIDLastSave="0" documentId="13_ncr:1_{937E91B7-882C-4DCA-81C9-A09752DD040F}" xr6:coauthVersionLast="45" xr6:coauthVersionMax="45" xr10:uidLastSave="{00000000-0000-0000-0000-000000000000}"/>
  <bookViews>
    <workbookView xWindow="-120" yWindow="-120" windowWidth="20730" windowHeight="11310" xr2:uid="{3C2D0E6B-EFF1-44B1-AEBA-1D24E4EA7353}"/>
  </bookViews>
  <sheets>
    <sheet name="工作表1 (2)" sheetId="2" r:id="rId1"/>
    <sheet name="QOQ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1" i="1" l="1"/>
  <c r="L21" i="1"/>
  <c r="M21" i="1"/>
  <c r="N21" i="1"/>
  <c r="R21" i="1"/>
  <c r="Q21" i="1"/>
  <c r="P21" i="1"/>
  <c r="O21" i="1"/>
  <c r="K19" i="1"/>
  <c r="N19" i="1"/>
  <c r="R19" i="1"/>
  <c r="Q19" i="1"/>
  <c r="P19" i="1"/>
  <c r="O19" i="1"/>
  <c r="M19" i="1"/>
  <c r="L19" i="1"/>
  <c r="H24" i="2"/>
  <c r="G24" i="2"/>
  <c r="P32" i="2" l="1"/>
  <c r="O32" i="2"/>
  <c r="P31" i="2" l="1"/>
  <c r="P30" i="2"/>
  <c r="P23" i="2"/>
  <c r="P18" i="2"/>
  <c r="P17" i="2"/>
  <c r="P16" i="2"/>
  <c r="P15" i="2"/>
  <c r="O30" i="2"/>
  <c r="O23" i="2"/>
  <c r="O18" i="2"/>
  <c r="O17" i="2"/>
  <c r="O16" i="2"/>
  <c r="O15" i="2"/>
  <c r="H34" i="2"/>
  <c r="H26" i="2"/>
  <c r="H15" i="2"/>
  <c r="N32" i="2"/>
  <c r="M32" i="2"/>
  <c r="L32" i="2"/>
  <c r="K32" i="2"/>
  <c r="N31" i="2"/>
  <c r="L31" i="2"/>
  <c r="K31" i="2"/>
  <c r="D34" i="2"/>
  <c r="M31" i="2" s="1"/>
  <c r="D32" i="2"/>
  <c r="D31" i="2"/>
  <c r="D30" i="2"/>
  <c r="E28" i="2"/>
  <c r="F28" i="2"/>
  <c r="C28" i="2"/>
  <c r="D26" i="2"/>
  <c r="G26" i="2" s="1"/>
  <c r="D24" i="2"/>
  <c r="E23" i="2"/>
  <c r="F23" i="2"/>
  <c r="C23" i="2"/>
  <c r="D22" i="2"/>
  <c r="D21" i="2"/>
  <c r="D18" i="2"/>
  <c r="D17" i="2"/>
  <c r="D16" i="2"/>
  <c r="D15" i="2"/>
  <c r="G15" i="2" s="1"/>
  <c r="E13" i="2"/>
  <c r="F13" i="2"/>
  <c r="C13" i="2"/>
  <c r="D12" i="2"/>
  <c r="D11" i="2"/>
  <c r="E9" i="2"/>
  <c r="F9" i="2"/>
  <c r="C9" i="2"/>
  <c r="D8" i="2"/>
  <c r="D7" i="2"/>
  <c r="E5" i="2"/>
  <c r="F5" i="2"/>
  <c r="C5" i="2"/>
  <c r="H5" i="2" s="1"/>
  <c r="D4" i="2"/>
  <c r="D3" i="2"/>
  <c r="Q12" i="1"/>
  <c r="Q11" i="1"/>
  <c r="N12" i="1"/>
  <c r="K12" i="1"/>
  <c r="K11" i="1"/>
  <c r="N11" i="1"/>
  <c r="O8" i="1"/>
  <c r="N8" i="1" s="1"/>
  <c r="N7" i="1"/>
  <c r="Q17" i="1"/>
  <c r="N18" i="1"/>
  <c r="N16" i="1"/>
  <c r="K17" i="1"/>
  <c r="P16" i="1"/>
  <c r="Q16" i="1" s="1"/>
  <c r="P17" i="1"/>
  <c r="P18" i="1"/>
  <c r="Q18" i="1" s="1"/>
  <c r="P15" i="1"/>
  <c r="Q15" i="1" s="1"/>
  <c r="M16" i="1"/>
  <c r="M17" i="1"/>
  <c r="N17" i="1" s="1"/>
  <c r="M18" i="1"/>
  <c r="M15" i="1"/>
  <c r="N15" i="1" s="1"/>
  <c r="J16" i="1"/>
  <c r="K16" i="1" s="1"/>
  <c r="J17" i="1"/>
  <c r="J18" i="1"/>
  <c r="K18" i="1" s="1"/>
  <c r="J15" i="1"/>
  <c r="K15" i="1" s="1"/>
  <c r="K7" i="1"/>
  <c r="K8" i="1"/>
  <c r="K4" i="1"/>
  <c r="K3" i="1"/>
  <c r="J5" i="1"/>
  <c r="P4" i="1"/>
  <c r="P3" i="1"/>
  <c r="Q3" i="1" s="1"/>
  <c r="R5" i="1"/>
  <c r="L5" i="1"/>
  <c r="N5" i="1"/>
  <c r="O5" i="1"/>
  <c r="D28" i="1"/>
  <c r="E34" i="1"/>
  <c r="E51" i="1" s="1"/>
  <c r="E32" i="1"/>
  <c r="E31" i="1"/>
  <c r="E30" i="1"/>
  <c r="E26" i="1"/>
  <c r="E24" i="1"/>
  <c r="E22" i="1"/>
  <c r="E21" i="1"/>
  <c r="E18" i="1"/>
  <c r="E17" i="1"/>
  <c r="E16" i="1"/>
  <c r="E15" i="1"/>
  <c r="E12" i="1"/>
  <c r="E11" i="1"/>
  <c r="E8" i="1"/>
  <c r="E7" i="1"/>
  <c r="E4" i="1"/>
  <c r="E3" i="1"/>
  <c r="C28" i="1"/>
  <c r="F52" i="1"/>
  <c r="E52" i="1"/>
  <c r="D52" i="1"/>
  <c r="C52" i="1"/>
  <c r="D51" i="1"/>
  <c r="F51" i="1"/>
  <c r="C51" i="1"/>
  <c r="D41" i="1"/>
  <c r="E41" i="1"/>
  <c r="F41" i="1"/>
  <c r="C41" i="1"/>
  <c r="F28" i="1"/>
  <c r="F23" i="1"/>
  <c r="F13" i="1"/>
  <c r="F9" i="1"/>
  <c r="F5" i="1"/>
  <c r="C23" i="1"/>
  <c r="C13" i="1"/>
  <c r="C9" i="1"/>
  <c r="C5" i="1"/>
  <c r="D23" i="1"/>
  <c r="D13" i="1"/>
  <c r="D9" i="1"/>
  <c r="D5" i="1"/>
  <c r="H9" i="2" l="1"/>
  <c r="H13" i="2"/>
  <c r="D28" i="2"/>
  <c r="E19" i="2"/>
  <c r="E25" i="2" s="1"/>
  <c r="E27" i="2" s="1"/>
  <c r="E29" i="2" s="1"/>
  <c r="E33" i="2" s="1"/>
  <c r="N30" i="2" s="1"/>
  <c r="D5" i="2"/>
  <c r="G5" i="2" s="1"/>
  <c r="D9" i="2"/>
  <c r="G9" i="2" s="1"/>
  <c r="D23" i="2"/>
  <c r="D13" i="2"/>
  <c r="G13" i="2" s="1"/>
  <c r="C19" i="2"/>
  <c r="F19" i="2"/>
  <c r="F25" i="2" s="1"/>
  <c r="F27" i="2" s="1"/>
  <c r="F29" i="2" s="1"/>
  <c r="F33" i="2" s="1"/>
  <c r="L30" i="2" s="1"/>
  <c r="E5" i="1"/>
  <c r="Q5" i="1"/>
  <c r="M3" i="1"/>
  <c r="P5" i="1"/>
  <c r="M4" i="1"/>
  <c r="Q4" i="1"/>
  <c r="M5" i="1"/>
  <c r="K5" i="1"/>
  <c r="E28" i="1"/>
  <c r="E13" i="1"/>
  <c r="D19" i="1"/>
  <c r="D25" i="1" s="1"/>
  <c r="D27" i="1" s="1"/>
  <c r="D29" i="1" s="1"/>
  <c r="D33" i="1" s="1"/>
  <c r="D50" i="1" s="1"/>
  <c r="F19" i="1"/>
  <c r="F25" i="1" s="1"/>
  <c r="F27" i="1" s="1"/>
  <c r="F29" i="1" s="1"/>
  <c r="F33" i="1" s="1"/>
  <c r="F50" i="1" s="1"/>
  <c r="E23" i="1"/>
  <c r="E9" i="1"/>
  <c r="C19" i="1"/>
  <c r="C25" i="1" s="1"/>
  <c r="C27" i="1" s="1"/>
  <c r="C29" i="1" s="1"/>
  <c r="C33" i="1" s="1"/>
  <c r="C50" i="1" s="1"/>
  <c r="C25" i="2" l="1"/>
  <c r="H19" i="2"/>
  <c r="D19" i="2"/>
  <c r="D25" i="2" s="1"/>
  <c r="D27" i="2" s="1"/>
  <c r="D29" i="2" s="1"/>
  <c r="D33" i="2" s="1"/>
  <c r="M30" i="2" s="1"/>
  <c r="E19" i="1"/>
  <c r="E25" i="1" s="1"/>
  <c r="E27" i="1" s="1"/>
  <c r="E29" i="1" s="1"/>
  <c r="E33" i="1" s="1"/>
  <c r="E50" i="1" s="1"/>
  <c r="G19" i="2" l="1"/>
  <c r="C27" i="2"/>
  <c r="H25" i="2"/>
  <c r="G25" i="2"/>
  <c r="C29" i="2" l="1"/>
  <c r="G27" i="2"/>
  <c r="H27" i="2"/>
  <c r="C33" i="2" l="1"/>
  <c r="G29" i="2"/>
  <c r="H29" i="2"/>
  <c r="K30" i="2" l="1"/>
  <c r="G33" i="2"/>
  <c r="H33" i="2"/>
</calcChain>
</file>

<file path=xl/sharedStrings.xml><?xml version="1.0" encoding="utf-8"?>
<sst xmlns="http://schemas.openxmlformats.org/spreadsheetml/2006/main" count="117" uniqueCount="54">
  <si>
    <t>淨利息收入</t>
    <phoneticPr fontId="2" type="noConversion"/>
  </si>
  <si>
    <t>淨保費收入</t>
    <phoneticPr fontId="2" type="noConversion"/>
  </si>
  <si>
    <t>淨服務費收入</t>
    <phoneticPr fontId="2" type="noConversion"/>
  </si>
  <si>
    <t>淨交易所益</t>
    <phoneticPr fontId="2" type="noConversion"/>
  </si>
  <si>
    <t>公平值變化</t>
    <phoneticPr fontId="2" type="noConversion"/>
  </si>
  <si>
    <t>其他金融資產</t>
    <phoneticPr fontId="2" type="noConversion"/>
  </si>
  <si>
    <t>其他</t>
    <phoneticPr fontId="2" type="noConversion"/>
  </si>
  <si>
    <t>總經營收入</t>
    <phoneticPr fontId="2" type="noConversion"/>
  </si>
  <si>
    <t>淨保保險索償</t>
    <phoneticPr fontId="2" type="noConversion"/>
  </si>
  <si>
    <t>經營支出</t>
    <phoneticPr fontId="2" type="noConversion"/>
  </si>
  <si>
    <t>撥備前盈利</t>
    <phoneticPr fontId="2" type="noConversion"/>
  </si>
  <si>
    <t>撥備</t>
    <phoneticPr fontId="2" type="noConversion"/>
  </si>
  <si>
    <t>經營溢利</t>
    <phoneticPr fontId="2" type="noConversion"/>
  </si>
  <si>
    <t>物業重估及其他</t>
    <phoneticPr fontId="2" type="noConversion"/>
  </si>
  <si>
    <t>稅前利潤</t>
    <phoneticPr fontId="2" type="noConversion"/>
  </si>
  <si>
    <t>稅</t>
    <phoneticPr fontId="2" type="noConversion"/>
  </si>
  <si>
    <t>純利</t>
    <phoneticPr fontId="2" type="noConversion"/>
  </si>
  <si>
    <t>非控股權益</t>
    <phoneticPr fontId="2" type="noConversion"/>
  </si>
  <si>
    <t>資產</t>
    <phoneticPr fontId="2" type="noConversion"/>
  </si>
  <si>
    <t>負債</t>
    <phoneticPr fontId="2" type="noConversion"/>
  </si>
  <si>
    <t xml:space="preserve">  利息收入</t>
    <phoneticPr fontId="2" type="noConversion"/>
  </si>
  <si>
    <t xml:space="preserve">  利息支出</t>
    <phoneticPr fontId="2" type="noConversion"/>
  </si>
  <si>
    <t xml:space="preserve">  服務費收入</t>
    <phoneticPr fontId="2" type="noConversion"/>
  </si>
  <si>
    <t xml:space="preserve">  服務費支出</t>
    <phoneticPr fontId="2" type="noConversion"/>
  </si>
  <si>
    <t xml:space="preserve">  保費收入</t>
    <phoneticPr fontId="2" type="noConversion"/>
  </si>
  <si>
    <t xml:space="preserve">  再保分額</t>
    <phoneticPr fontId="2" type="noConversion"/>
  </si>
  <si>
    <t xml:space="preserve">  保險索償</t>
    <phoneticPr fontId="2" type="noConversion"/>
  </si>
  <si>
    <t xml:space="preserve">  貸款</t>
    <phoneticPr fontId="2" type="noConversion"/>
  </si>
  <si>
    <t xml:space="preserve">  存款</t>
    <phoneticPr fontId="2" type="noConversion"/>
  </si>
  <si>
    <t>資本</t>
    <phoneticPr fontId="2" type="noConversion"/>
  </si>
  <si>
    <t>股東應佔權益</t>
    <phoneticPr fontId="2" type="noConversion"/>
  </si>
  <si>
    <t>1H19</t>
    <phoneticPr fontId="2" type="noConversion"/>
  </si>
  <si>
    <t>2H19</t>
    <phoneticPr fontId="2" type="noConversion"/>
  </si>
  <si>
    <t>FY19</t>
    <phoneticPr fontId="2" type="noConversion"/>
  </si>
  <si>
    <t>1H20</t>
    <phoneticPr fontId="2" type="noConversion"/>
  </si>
  <si>
    <t>股息</t>
    <phoneticPr fontId="2" type="noConversion"/>
  </si>
  <si>
    <t>股數</t>
    <phoneticPr fontId="2" type="noConversion"/>
  </si>
  <si>
    <t>每股純利</t>
    <phoneticPr fontId="2" type="noConversion"/>
  </si>
  <si>
    <t>每股股息</t>
    <phoneticPr fontId="2" type="noConversion"/>
  </si>
  <si>
    <t>每股帳面值</t>
    <phoneticPr fontId="2" type="noConversion"/>
  </si>
  <si>
    <t>永續債</t>
    <phoneticPr fontId="2" type="noConversion"/>
  </si>
  <si>
    <t>減值貸款率</t>
    <phoneticPr fontId="2" type="noConversion"/>
  </si>
  <si>
    <t>淨息差</t>
    <phoneticPr fontId="2" type="noConversion"/>
  </si>
  <si>
    <t>3Q19</t>
    <phoneticPr fontId="2" type="noConversion"/>
  </si>
  <si>
    <t>2Q19</t>
    <phoneticPr fontId="2" type="noConversion"/>
  </si>
  <si>
    <t>1Q19</t>
    <phoneticPr fontId="2" type="noConversion"/>
  </si>
  <si>
    <t>總經營收入減保險索償</t>
    <phoneticPr fontId="2" type="noConversion"/>
  </si>
  <si>
    <t>2Q20</t>
    <phoneticPr fontId="2" type="noConversion"/>
  </si>
  <si>
    <t>1Q20</t>
    <phoneticPr fontId="2" type="noConversion"/>
  </si>
  <si>
    <t>4Q19</t>
    <phoneticPr fontId="2" type="noConversion"/>
  </si>
  <si>
    <t xml:space="preserve">    貸款</t>
    <phoneticPr fontId="2" type="noConversion"/>
  </si>
  <si>
    <t xml:space="preserve">    存款</t>
    <phoneticPr fontId="2" type="noConversion"/>
  </si>
  <si>
    <t>YoY (%)</t>
    <phoneticPr fontId="2" type="noConversion"/>
  </si>
  <si>
    <t>HoH (%)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</si>
</sst>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_);[Red]\(#,##0.000\)"/>
    <numFmt numFmtId="177" formatCode="0_);[Red]\(0\)"/>
    <numFmt numFmtId="178" formatCode="0.0%"/>
  </numFmts>
  <fonts count="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38" fontId="0" fillId="0" borderId="0" xfId="0" applyNumberFormat="1">
      <alignment vertical="center"/>
    </xf>
    <xf numFmtId="0" fontId="0" fillId="0" borderId="1" xfId="0" applyBorder="1">
      <alignment vertical="center"/>
    </xf>
    <xf numFmtId="38" fontId="0" fillId="0" borderId="1" xfId="0" applyNumberFormat="1" applyBorder="1">
      <alignment vertical="center"/>
    </xf>
    <xf numFmtId="0" fontId="3" fillId="0" borderId="0" xfId="0" applyFont="1">
      <alignment vertical="center"/>
    </xf>
    <xf numFmtId="38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38" fontId="4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40" fontId="0" fillId="0" borderId="0" xfId="0" applyNumberFormat="1">
      <alignment vertical="center"/>
    </xf>
    <xf numFmtId="176" fontId="0" fillId="0" borderId="0" xfId="0" applyNumberFormat="1">
      <alignment vertical="center"/>
    </xf>
    <xf numFmtId="10" fontId="0" fillId="0" borderId="0" xfId="1" applyNumberFormat="1" applyFont="1">
      <alignment vertical="center"/>
    </xf>
    <xf numFmtId="0" fontId="5" fillId="0" borderId="0" xfId="0" applyFont="1">
      <alignment vertical="center"/>
    </xf>
    <xf numFmtId="38" fontId="5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38" fontId="5" fillId="0" borderId="1" xfId="0" applyNumberFormat="1" applyFont="1" applyBorder="1">
      <alignment vertical="center"/>
    </xf>
    <xf numFmtId="17" fontId="5" fillId="0" borderId="0" xfId="0" applyNumberFormat="1" applyFont="1">
      <alignment vertical="center"/>
    </xf>
    <xf numFmtId="10" fontId="5" fillId="0" borderId="0" xfId="1" applyNumberFormat="1" applyFont="1">
      <alignment vertical="center"/>
    </xf>
    <xf numFmtId="176" fontId="5" fillId="0" borderId="0" xfId="0" applyNumberFormat="1" applyFont="1">
      <alignment vertical="center"/>
    </xf>
    <xf numFmtId="40" fontId="5" fillId="0" borderId="0" xfId="0" applyNumberFormat="1" applyFont="1">
      <alignment vertical="center"/>
    </xf>
    <xf numFmtId="38" fontId="5" fillId="0" borderId="0" xfId="0" applyNumberFormat="1" applyFont="1" applyBorder="1">
      <alignment vertical="center"/>
    </xf>
    <xf numFmtId="177" fontId="5" fillId="0" borderId="0" xfId="1" applyNumberFormat="1" applyFont="1">
      <alignment vertical="center"/>
    </xf>
    <xf numFmtId="177" fontId="5" fillId="0" borderId="0" xfId="1" applyNumberFormat="1" applyFont="1" applyBorder="1">
      <alignment vertical="center"/>
    </xf>
    <xf numFmtId="178" fontId="4" fillId="0" borderId="0" xfId="1" applyNumberFormat="1" applyFon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D5FAF-F26E-4B9C-BA21-2F91E0761845}">
  <dimension ref="B1:T44"/>
  <sheetViews>
    <sheetView tabSelected="1" topLeftCell="B1" zoomScale="70" zoomScaleNormal="70" workbookViewId="0">
      <selection activeCell="M19" sqref="M19"/>
    </sheetView>
  </sheetViews>
  <sheetFormatPr defaultRowHeight="16.5" x14ac:dyDescent="0.25"/>
  <cols>
    <col min="1" max="1" width="0" hidden="1" customWidth="1"/>
    <col min="2" max="2" width="14.875" style="12" customWidth="1"/>
    <col min="3" max="5" width="8.5" style="13" bestFit="1" customWidth="1"/>
    <col min="6" max="6" width="8.5" style="13" hidden="1" customWidth="1"/>
    <col min="7" max="7" width="8.5" style="13" customWidth="1"/>
    <col min="8" max="8" width="8.5" style="21" customWidth="1"/>
    <col min="9" max="9" width="4.125" style="12" customWidth="1"/>
    <col min="10" max="10" width="12.75" style="12" customWidth="1"/>
    <col min="11" max="11" width="10.375" style="12" bestFit="1" customWidth="1"/>
    <col min="12" max="12" width="10.375" style="12" hidden="1" customWidth="1"/>
    <col min="13" max="14" width="10.375" style="12" customWidth="1"/>
    <col min="15" max="16" width="9" style="13"/>
  </cols>
  <sheetData>
    <row r="1" spans="2:20" x14ac:dyDescent="0.25">
      <c r="C1" s="13" t="s">
        <v>34</v>
      </c>
      <c r="D1" s="13" t="s">
        <v>32</v>
      </c>
      <c r="E1" s="13" t="s">
        <v>31</v>
      </c>
      <c r="F1" s="13" t="s">
        <v>33</v>
      </c>
      <c r="G1" s="13" t="s">
        <v>53</v>
      </c>
      <c r="H1" s="21" t="s">
        <v>52</v>
      </c>
    </row>
    <row r="2" spans="2:20" hidden="1" x14ac:dyDescent="0.25"/>
    <row r="3" spans="2:20" hidden="1" x14ac:dyDescent="0.25">
      <c r="B3" s="12" t="s">
        <v>20</v>
      </c>
      <c r="C3" s="13">
        <v>28936</v>
      </c>
      <c r="D3" s="13">
        <f>F3-E3</f>
        <v>34179</v>
      </c>
      <c r="E3" s="13">
        <v>33605</v>
      </c>
      <c r="F3" s="13">
        <v>67784</v>
      </c>
    </row>
    <row r="4" spans="2:20" hidden="1" x14ac:dyDescent="0.25">
      <c r="B4" s="14" t="s">
        <v>21</v>
      </c>
      <c r="C4" s="15">
        <v>-10300</v>
      </c>
      <c r="D4" s="15">
        <f>F4-E4</f>
        <v>-13559</v>
      </c>
      <c r="E4" s="15">
        <v>-13702</v>
      </c>
      <c r="F4" s="15">
        <v>-27261</v>
      </c>
      <c r="G4" s="20"/>
      <c r="H4" s="22"/>
    </row>
    <row r="5" spans="2:20" x14ac:dyDescent="0.25">
      <c r="B5" s="12" t="s">
        <v>0</v>
      </c>
      <c r="C5" s="13">
        <f>C3+C4</f>
        <v>18636</v>
      </c>
      <c r="D5" s="13">
        <f>D3+D4</f>
        <v>20620</v>
      </c>
      <c r="E5" s="13">
        <f>E3+E4</f>
        <v>19903</v>
      </c>
      <c r="F5" s="13">
        <f>F3+F4</f>
        <v>40523</v>
      </c>
      <c r="G5" s="13">
        <f>(C5/D5-1)*100</f>
        <v>-9.6217264791464636</v>
      </c>
      <c r="H5" s="21">
        <f>(C5/E5-1)*100</f>
        <v>-6.3658744912827192</v>
      </c>
    </row>
    <row r="6" spans="2:20" ht="5.25" customHeight="1" x14ac:dyDescent="0.25"/>
    <row r="7" spans="2:20" hidden="1" x14ac:dyDescent="0.25">
      <c r="B7" s="12" t="s">
        <v>22</v>
      </c>
      <c r="C7" s="13">
        <v>6798</v>
      </c>
      <c r="D7" s="13">
        <f>F7-E7</f>
        <v>6882</v>
      </c>
      <c r="E7" s="13">
        <v>8120</v>
      </c>
      <c r="F7" s="13">
        <v>15002</v>
      </c>
    </row>
    <row r="8" spans="2:20" hidden="1" x14ac:dyDescent="0.25">
      <c r="B8" s="14" t="s">
        <v>23</v>
      </c>
      <c r="C8" s="15">
        <v>-1363</v>
      </c>
      <c r="D8" s="15">
        <f>F8-E8</f>
        <v>-2009</v>
      </c>
      <c r="E8" s="15">
        <v>-2074</v>
      </c>
      <c r="F8" s="15">
        <v>-4083</v>
      </c>
      <c r="G8" s="20"/>
      <c r="H8" s="22"/>
    </row>
    <row r="9" spans="2:20" x14ac:dyDescent="0.25">
      <c r="B9" s="12" t="s">
        <v>2</v>
      </c>
      <c r="C9" s="13">
        <f>C7+C8</f>
        <v>5435</v>
      </c>
      <c r="D9" s="13">
        <f>D7+D8</f>
        <v>4873</v>
      </c>
      <c r="E9" s="13">
        <f>E7+E8</f>
        <v>6046</v>
      </c>
      <c r="F9" s="13">
        <f>F7+F8</f>
        <v>10919</v>
      </c>
      <c r="G9" s="13">
        <f>(C9/D9-1)*100</f>
        <v>11.532936589370003</v>
      </c>
      <c r="H9" s="21">
        <f>(C9/E9-1)*100</f>
        <v>-10.105855110817075</v>
      </c>
    </row>
    <row r="10" spans="2:20" ht="3.75" customHeight="1" x14ac:dyDescent="0.25"/>
    <row r="11" spans="2:20" hidden="1" x14ac:dyDescent="0.25">
      <c r="B11" s="12" t="s">
        <v>24</v>
      </c>
      <c r="C11" s="13">
        <v>14449</v>
      </c>
      <c r="D11" s="13">
        <f>F11-E11</f>
        <v>10621</v>
      </c>
      <c r="E11" s="13">
        <v>14724</v>
      </c>
      <c r="F11" s="13">
        <v>25345</v>
      </c>
    </row>
    <row r="12" spans="2:20" hidden="1" x14ac:dyDescent="0.25">
      <c r="B12" s="14" t="s">
        <v>25</v>
      </c>
      <c r="C12" s="15">
        <v>-6533</v>
      </c>
      <c r="D12" s="15">
        <f>F12-E12</f>
        <v>-1605</v>
      </c>
      <c r="E12" s="15">
        <v>-5328</v>
      </c>
      <c r="F12" s="15">
        <v>-6933</v>
      </c>
      <c r="G12" s="20"/>
      <c r="H12" s="22"/>
    </row>
    <row r="13" spans="2:20" x14ac:dyDescent="0.25">
      <c r="B13" s="12" t="s">
        <v>1</v>
      </c>
      <c r="C13" s="13">
        <f>C11+C12</f>
        <v>7916</v>
      </c>
      <c r="D13" s="13">
        <f>D11+D12</f>
        <v>9016</v>
      </c>
      <c r="E13" s="13">
        <f>E11+E12</f>
        <v>9396</v>
      </c>
      <c r="F13" s="13">
        <f>F11+F12</f>
        <v>18412</v>
      </c>
      <c r="G13" s="13">
        <f>(C13/D13-1)*100</f>
        <v>-12.20053238686779</v>
      </c>
      <c r="H13" s="21">
        <f>(C13/E13-1)*100</f>
        <v>-15.751383567475518</v>
      </c>
      <c r="K13" s="16">
        <v>43983</v>
      </c>
      <c r="L13" s="16">
        <v>44166</v>
      </c>
      <c r="M13" s="16">
        <v>44166</v>
      </c>
      <c r="N13" s="16">
        <v>43617</v>
      </c>
      <c r="O13" s="13" t="s">
        <v>53</v>
      </c>
      <c r="P13" s="13" t="s">
        <v>52</v>
      </c>
    </row>
    <row r="14" spans="2:20" ht="4.5" customHeight="1" x14ac:dyDescent="0.25"/>
    <row r="15" spans="2:20" x14ac:dyDescent="0.25">
      <c r="B15" s="12" t="s">
        <v>3</v>
      </c>
      <c r="C15" s="13">
        <v>2330</v>
      </c>
      <c r="D15" s="13">
        <f>F15-E15</f>
        <v>2971</v>
      </c>
      <c r="E15" s="13">
        <v>1829</v>
      </c>
      <c r="F15" s="13">
        <v>4800</v>
      </c>
      <c r="G15" s="13">
        <f>(C15/D15-1)*100</f>
        <v>-21.57522719623023</v>
      </c>
      <c r="H15" s="21">
        <f>(C15/E15-1)*100</f>
        <v>27.392017495899388</v>
      </c>
      <c r="J15" s="12" t="s">
        <v>18</v>
      </c>
      <c r="K15" s="13">
        <v>3226726</v>
      </c>
      <c r="L15" s="13">
        <v>3026056</v>
      </c>
      <c r="M15" s="13">
        <v>3026056</v>
      </c>
      <c r="N15" s="13">
        <v>2988440</v>
      </c>
      <c r="O15" s="13">
        <f>(K15/M15-1)*100</f>
        <v>6.6314040453977041</v>
      </c>
      <c r="P15" s="13">
        <f>(K15/N15-1)*100</f>
        <v>7.9735915728607498</v>
      </c>
      <c r="Q15" s="13"/>
      <c r="R15" s="13"/>
      <c r="S15" s="13"/>
      <c r="T15" s="13"/>
    </row>
    <row r="16" spans="2:20" x14ac:dyDescent="0.25">
      <c r="B16" s="12" t="s">
        <v>4</v>
      </c>
      <c r="C16" s="13">
        <v>202</v>
      </c>
      <c r="D16" s="13">
        <f>F16-E16</f>
        <v>1028</v>
      </c>
      <c r="E16" s="13">
        <v>2215</v>
      </c>
      <c r="F16" s="13">
        <v>3243</v>
      </c>
      <c r="J16" s="12" t="s">
        <v>50</v>
      </c>
      <c r="K16" s="13">
        <v>1510363</v>
      </c>
      <c r="L16" s="13">
        <v>1412961</v>
      </c>
      <c r="M16" s="13">
        <v>1412961</v>
      </c>
      <c r="N16" s="13">
        <v>1370781</v>
      </c>
      <c r="O16" s="13">
        <f>(K16/M16-1)*100</f>
        <v>6.893466981749663</v>
      </c>
      <c r="P16" s="13">
        <f>(K16/N16-1)*100</f>
        <v>10.182662292517918</v>
      </c>
    </row>
    <row r="17" spans="2:16" x14ac:dyDescent="0.25">
      <c r="B17" s="12" t="s">
        <v>5</v>
      </c>
      <c r="C17" s="13">
        <v>2571</v>
      </c>
      <c r="D17" s="13">
        <f>F17-E17</f>
        <v>108</v>
      </c>
      <c r="E17" s="13">
        <v>716</v>
      </c>
      <c r="F17" s="13">
        <v>824</v>
      </c>
      <c r="J17" s="12" t="s">
        <v>19</v>
      </c>
      <c r="K17" s="13">
        <v>2913722</v>
      </c>
      <c r="L17" s="13">
        <v>2718564</v>
      </c>
      <c r="M17" s="13">
        <v>2718564</v>
      </c>
      <c r="N17" s="13">
        <v>2691573</v>
      </c>
      <c r="O17" s="13">
        <f>(K17/M17-1)*100</f>
        <v>7.1787164105755918</v>
      </c>
      <c r="P17" s="13">
        <f>(K17/N17-1)*100</f>
        <v>8.2535008338989968</v>
      </c>
    </row>
    <row r="18" spans="2:16" x14ac:dyDescent="0.25">
      <c r="B18" s="14" t="s">
        <v>6</v>
      </c>
      <c r="C18" s="15">
        <v>464</v>
      </c>
      <c r="D18" s="15">
        <f>F18-E18</f>
        <v>514</v>
      </c>
      <c r="E18" s="15">
        <v>501</v>
      </c>
      <c r="F18" s="15">
        <v>1015</v>
      </c>
      <c r="G18" s="20"/>
      <c r="H18" s="22"/>
      <c r="J18" s="12" t="s">
        <v>51</v>
      </c>
      <c r="K18" s="13">
        <v>2140436</v>
      </c>
      <c r="L18" s="13">
        <v>2009273</v>
      </c>
      <c r="M18" s="13">
        <v>2009273</v>
      </c>
      <c r="N18" s="13">
        <v>2018223</v>
      </c>
      <c r="O18" s="13">
        <f>(K18/M18-1)*100</f>
        <v>6.5278834682992226</v>
      </c>
      <c r="P18" s="13">
        <f>(K18/N18-1)*100</f>
        <v>6.0554755346658995</v>
      </c>
    </row>
    <row r="19" spans="2:16" x14ac:dyDescent="0.25">
      <c r="B19" s="12" t="s">
        <v>7</v>
      </c>
      <c r="C19" s="13">
        <f>C5+C9+C13+C15+C16+C17+C18</f>
        <v>37554</v>
      </c>
      <c r="D19" s="13">
        <f>D5+D9+D13+D15+D16+D17+D18</f>
        <v>39130</v>
      </c>
      <c r="E19" s="13">
        <f>E5+E9+E13+E15+E16+E17+E18</f>
        <v>40606</v>
      </c>
      <c r="F19" s="13">
        <f>F5+F9+F13+F15+F16+F17+F18</f>
        <v>79736</v>
      </c>
      <c r="G19" s="13">
        <f>(C19/D19-1)*100</f>
        <v>-4.0276003066700756</v>
      </c>
      <c r="H19" s="21">
        <f>(C19/E19-1)*100</f>
        <v>-7.5161306210904772</v>
      </c>
      <c r="M19" s="13"/>
    </row>
    <row r="20" spans="2:16" ht="5.25" customHeight="1" x14ac:dyDescent="0.25"/>
    <row r="21" spans="2:16" hidden="1" x14ac:dyDescent="0.25">
      <c r="B21" s="12" t="s">
        <v>26</v>
      </c>
      <c r="C21" s="13">
        <v>-16723</v>
      </c>
      <c r="D21" s="13">
        <f>F21-E21</f>
        <v>-12222</v>
      </c>
      <c r="E21" s="13">
        <v>-17705</v>
      </c>
      <c r="F21" s="13">
        <v>-29927</v>
      </c>
    </row>
    <row r="22" spans="2:16" hidden="1" x14ac:dyDescent="0.25">
      <c r="B22" s="14" t="s">
        <v>25</v>
      </c>
      <c r="C22" s="15">
        <v>7912</v>
      </c>
      <c r="D22" s="15">
        <f>F22-E22</f>
        <v>2367</v>
      </c>
      <c r="E22" s="15">
        <v>6268</v>
      </c>
      <c r="F22" s="15">
        <v>8635</v>
      </c>
      <c r="G22" s="20"/>
      <c r="H22" s="22"/>
    </row>
    <row r="23" spans="2:16" x14ac:dyDescent="0.25">
      <c r="B23" s="12" t="s">
        <v>8</v>
      </c>
      <c r="C23" s="13">
        <f>C21+C22</f>
        <v>-8811</v>
      </c>
      <c r="D23" s="13">
        <f>D21+D22</f>
        <v>-9855</v>
      </c>
      <c r="E23" s="13">
        <f>E21+E22</f>
        <v>-11437</v>
      </c>
      <c r="F23" s="13">
        <f>F21+F22</f>
        <v>-21292</v>
      </c>
      <c r="J23" s="12" t="s">
        <v>30</v>
      </c>
      <c r="K23" s="13">
        <v>284085</v>
      </c>
      <c r="L23" s="13">
        <v>278783</v>
      </c>
      <c r="M23" s="13">
        <v>278783</v>
      </c>
      <c r="N23" s="13">
        <v>268334</v>
      </c>
      <c r="O23" s="13">
        <f>(K23/M23-1)*100</f>
        <v>1.9018376299846151</v>
      </c>
      <c r="P23" s="13">
        <f>(K23/N23-1)*100</f>
        <v>5.8699233045383714</v>
      </c>
    </row>
    <row r="24" spans="2:16" x14ac:dyDescent="0.25">
      <c r="B24" s="14" t="s">
        <v>9</v>
      </c>
      <c r="C24" s="15">
        <v>-7589</v>
      </c>
      <c r="D24" s="15">
        <f>F24-E24</f>
        <v>-9139</v>
      </c>
      <c r="E24" s="15">
        <v>-7528</v>
      </c>
      <c r="F24" s="15">
        <v>-16667</v>
      </c>
      <c r="G24" s="13">
        <f>(C24/D24-1)*100</f>
        <v>-16.960280118174854</v>
      </c>
      <c r="H24" s="21">
        <f>(C24/E24-1)*100</f>
        <v>0.81030818278426953</v>
      </c>
      <c r="J24" s="12" t="s">
        <v>41</v>
      </c>
      <c r="K24" s="17">
        <v>2.5000000000000001E-3</v>
      </c>
      <c r="L24" s="17">
        <v>2.3E-3</v>
      </c>
      <c r="M24" s="17">
        <v>2.3E-3</v>
      </c>
      <c r="N24" s="17">
        <v>2E-3</v>
      </c>
    </row>
    <row r="25" spans="2:16" x14ac:dyDescent="0.25">
      <c r="B25" s="12" t="s">
        <v>10</v>
      </c>
      <c r="C25" s="13">
        <f>C19+C23+C24</f>
        <v>21154</v>
      </c>
      <c r="D25" s="13">
        <f>D19+D23+D24</f>
        <v>20136</v>
      </c>
      <c r="E25" s="13">
        <f>E19+E23+E24</f>
        <v>21641</v>
      </c>
      <c r="F25" s="13">
        <f>F19+F23+F24</f>
        <v>41777</v>
      </c>
      <c r="G25" s="13">
        <f>(C25/D25-1)*100</f>
        <v>5.0556217719507357</v>
      </c>
      <c r="H25" s="21">
        <f>(C25/E25-1)*100</f>
        <v>-2.2503581165380537</v>
      </c>
      <c r="K25" s="13"/>
      <c r="L25" s="13"/>
      <c r="M25" s="13"/>
      <c r="N25" s="13"/>
    </row>
    <row r="26" spans="2:16" x14ac:dyDescent="0.25">
      <c r="B26" s="14" t="s">
        <v>11</v>
      </c>
      <c r="C26" s="15">
        <v>-1366</v>
      </c>
      <c r="D26" s="15">
        <f>F26-E26</f>
        <v>-1229</v>
      </c>
      <c r="E26" s="15">
        <v>-793</v>
      </c>
      <c r="F26" s="15">
        <v>-2022</v>
      </c>
      <c r="G26" s="13">
        <f>(C26/D26-1)*100</f>
        <v>11.147274206672098</v>
      </c>
      <c r="H26" s="21">
        <f>(C26/E26-1)*100</f>
        <v>72.257250945775525</v>
      </c>
      <c r="K26" s="13"/>
      <c r="L26" s="13"/>
      <c r="M26" s="13"/>
      <c r="N26" s="13"/>
    </row>
    <row r="27" spans="2:16" x14ac:dyDescent="0.25">
      <c r="B27" s="12" t="s">
        <v>12</v>
      </c>
      <c r="C27" s="13">
        <f>C25+C26</f>
        <v>19788</v>
      </c>
      <c r="D27" s="13">
        <f>D25+D26</f>
        <v>18907</v>
      </c>
      <c r="E27" s="13">
        <f>E25+E26</f>
        <v>20848</v>
      </c>
      <c r="F27" s="13">
        <f>F25+F26</f>
        <v>39755</v>
      </c>
      <c r="G27" s="13">
        <f>(C27/D27-1)*100</f>
        <v>4.6596498651293228</v>
      </c>
      <c r="H27" s="21">
        <f>(C27/E27-1)*100</f>
        <v>-5.0844205679201888</v>
      </c>
      <c r="K27" s="13" t="s">
        <v>34</v>
      </c>
      <c r="L27" s="13" t="s">
        <v>32</v>
      </c>
      <c r="M27" s="13" t="s">
        <v>32</v>
      </c>
      <c r="N27" s="13" t="s">
        <v>31</v>
      </c>
    </row>
    <row r="28" spans="2:16" x14ac:dyDescent="0.25">
      <c r="B28" s="14" t="s">
        <v>13</v>
      </c>
      <c r="C28" s="15">
        <f>-507-3-54</f>
        <v>-564</v>
      </c>
      <c r="D28" s="15">
        <f>F28-E28</f>
        <v>-371</v>
      </c>
      <c r="E28" s="15">
        <f>657+1+46</f>
        <v>704</v>
      </c>
      <c r="F28" s="15">
        <f>282-1+52</f>
        <v>333</v>
      </c>
      <c r="G28" s="20"/>
      <c r="H28" s="22"/>
      <c r="J28" s="12" t="s">
        <v>42</v>
      </c>
      <c r="K28" s="17">
        <v>1.4999999999999999E-2</v>
      </c>
      <c r="L28" s="17">
        <v>1.6899999999999998E-2</v>
      </c>
      <c r="M28" s="17">
        <v>1.6899999999999998E-2</v>
      </c>
      <c r="N28" s="17">
        <v>1.6899999999999998E-2</v>
      </c>
    </row>
    <row r="29" spans="2:16" x14ac:dyDescent="0.25">
      <c r="B29" s="12" t="s">
        <v>14</v>
      </c>
      <c r="C29" s="13">
        <f>C27+C28</f>
        <v>19224</v>
      </c>
      <c r="D29" s="13">
        <f>D27+D28</f>
        <v>18536</v>
      </c>
      <c r="E29" s="13">
        <f>E27+E28</f>
        <v>21552</v>
      </c>
      <c r="F29" s="13">
        <f>F27+F28</f>
        <v>40088</v>
      </c>
      <c r="G29" s="13">
        <f>(C29/D29-1)*100</f>
        <v>3.7116961588260722</v>
      </c>
      <c r="H29" s="21">
        <f>(C29/E29-1)*100</f>
        <v>-10.80178173719376</v>
      </c>
      <c r="J29" s="12" t="s">
        <v>36</v>
      </c>
      <c r="K29" s="13">
        <v>10572.780266</v>
      </c>
      <c r="L29" s="13">
        <v>10572.780266</v>
      </c>
      <c r="M29" s="13">
        <v>10572.780266</v>
      </c>
      <c r="N29" s="13">
        <v>10572.780266</v>
      </c>
    </row>
    <row r="30" spans="2:16" x14ac:dyDescent="0.25">
      <c r="B30" s="12" t="s">
        <v>15</v>
      </c>
      <c r="C30" s="13">
        <v>-3063</v>
      </c>
      <c r="D30" s="13">
        <f>F30-E30</f>
        <v>-2738</v>
      </c>
      <c r="E30" s="13">
        <v>-3276</v>
      </c>
      <c r="F30" s="13">
        <v>-6014</v>
      </c>
      <c r="J30" s="12" t="s">
        <v>37</v>
      </c>
      <c r="K30" s="18">
        <f>C33/K29</f>
        <v>1.4385052575914379</v>
      </c>
      <c r="L30" s="18">
        <f>F33/L29</f>
        <v>3.0440432119352248</v>
      </c>
      <c r="M30" s="18">
        <f>D33/M29</f>
        <v>1.4121167398145944</v>
      </c>
      <c r="N30" s="18">
        <f>E33/N29</f>
        <v>1.6319264721206304</v>
      </c>
      <c r="O30" s="13">
        <f>(K30/M30-1)*100</f>
        <v>1.8687206965840586</v>
      </c>
      <c r="P30" s="13">
        <f>(K30/N30-1)*100</f>
        <v>-11.852324098759704</v>
      </c>
    </row>
    <row r="31" spans="2:16" x14ac:dyDescent="0.25">
      <c r="B31" s="12" t="s">
        <v>17</v>
      </c>
      <c r="C31" s="13">
        <v>-263</v>
      </c>
      <c r="D31" s="13">
        <f>F31-E31</f>
        <v>-173</v>
      </c>
      <c r="E31" s="13">
        <v>-327</v>
      </c>
      <c r="F31" s="13">
        <v>-500</v>
      </c>
      <c r="J31" s="12" t="s">
        <v>38</v>
      </c>
      <c r="K31" s="18">
        <f>C34/K29</f>
        <v>0.4469968996894691</v>
      </c>
      <c r="L31" s="18">
        <f>F34/L29</f>
        <v>1.536965641124391</v>
      </c>
      <c r="M31" s="18">
        <f>D34/M29</f>
        <v>0.99198127040693007</v>
      </c>
      <c r="N31" s="18">
        <f>E34/N29</f>
        <v>0.54498437071746098</v>
      </c>
      <c r="P31" s="13">
        <f>(K31/N31-1)*100</f>
        <v>-17.979868101353681</v>
      </c>
    </row>
    <row r="32" spans="2:16" x14ac:dyDescent="0.25">
      <c r="B32" s="14" t="s">
        <v>40</v>
      </c>
      <c r="C32" s="15">
        <v>-689</v>
      </c>
      <c r="D32" s="15">
        <f>F32-E32</f>
        <v>-695</v>
      </c>
      <c r="E32" s="15">
        <v>-695</v>
      </c>
      <c r="F32" s="15">
        <v>-1390</v>
      </c>
      <c r="G32" s="20"/>
      <c r="H32" s="22"/>
      <c r="J32" s="12" t="s">
        <v>39</v>
      </c>
      <c r="K32" s="19">
        <f>K23/K29</f>
        <v>26.869469794389087</v>
      </c>
      <c r="L32" s="19">
        <f>L23/L29</f>
        <v>26.367993374128069</v>
      </c>
      <c r="M32" s="19">
        <f>M23/M29</f>
        <v>26.367993374128069</v>
      </c>
      <c r="N32" s="19">
        <f>N23/N29</f>
        <v>25.379700821259839</v>
      </c>
      <c r="O32" s="13">
        <f>(K32/M32-1)*100</f>
        <v>1.9018376299846151</v>
      </c>
      <c r="P32" s="13">
        <f>(K32/N32-1)*100</f>
        <v>5.8699233045383714</v>
      </c>
    </row>
    <row r="33" spans="2:8" x14ac:dyDescent="0.25">
      <c r="B33" s="12" t="s">
        <v>16</v>
      </c>
      <c r="C33" s="13">
        <f>C29+C30+C31+C32</f>
        <v>15209</v>
      </c>
      <c r="D33" s="13">
        <f>D29+D30+D31+D32</f>
        <v>14930</v>
      </c>
      <c r="E33" s="13">
        <f>E29+E30+E31+E32</f>
        <v>17254</v>
      </c>
      <c r="F33" s="13">
        <f>F29+F30+F31+F32</f>
        <v>32184</v>
      </c>
      <c r="G33" s="13">
        <f>(C33/D33-1)*100</f>
        <v>1.8687206965840586</v>
      </c>
      <c r="H33" s="21">
        <f>(C33/E33-1)*100</f>
        <v>-11.852324098759704</v>
      </c>
    </row>
    <row r="34" spans="2:8" x14ac:dyDescent="0.25">
      <c r="B34" s="12" t="s">
        <v>35</v>
      </c>
      <c r="C34" s="13">
        <v>4726</v>
      </c>
      <c r="D34" s="13">
        <f>F34-E34</f>
        <v>10488</v>
      </c>
      <c r="E34" s="13">
        <v>5762</v>
      </c>
      <c r="F34" s="13">
        <v>16250</v>
      </c>
      <c r="H34" s="21">
        <f>(C34/E34-1)*100</f>
        <v>-17.979868101353702</v>
      </c>
    </row>
    <row r="37" spans="2:8" hidden="1" x14ac:dyDescent="0.25"/>
    <row r="39" spans="2:8" hidden="1" x14ac:dyDescent="0.25"/>
    <row r="40" spans="2:8" hidden="1" x14ac:dyDescent="0.25"/>
    <row r="41" spans="2:8" hidden="1" x14ac:dyDescent="0.25"/>
    <row r="43" spans="2:8" hidden="1" x14ac:dyDescent="0.25"/>
    <row r="44" spans="2:8" hidden="1" x14ac:dyDescent="0.25"/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1D733-5774-4F35-BB6E-3E445CBB42EA}">
  <dimension ref="B1:R52"/>
  <sheetViews>
    <sheetView workbookViewId="0">
      <selection activeCell="M21" sqref="L21:M21"/>
    </sheetView>
  </sheetViews>
  <sheetFormatPr defaultRowHeight="16.5" x14ac:dyDescent="0.25"/>
  <cols>
    <col min="2" max="2" width="16.125" hidden="1" customWidth="1"/>
    <col min="3" max="6" width="10.125" style="1" hidden="1" customWidth="1"/>
    <col min="7" max="7" width="0" hidden="1" customWidth="1"/>
    <col min="8" max="8" width="11.625" bestFit="1" customWidth="1"/>
    <col min="9" max="9" width="18.625" bestFit="1" customWidth="1"/>
    <col min="10" max="18" width="8" style="8" bestFit="1" customWidth="1"/>
  </cols>
  <sheetData>
    <row r="1" spans="2:18" x14ac:dyDescent="0.25">
      <c r="C1" s="1" t="s">
        <v>34</v>
      </c>
      <c r="D1" s="1" t="s">
        <v>33</v>
      </c>
      <c r="E1" s="1" t="s">
        <v>32</v>
      </c>
      <c r="F1" s="1" t="s">
        <v>31</v>
      </c>
      <c r="J1" s="8" t="s">
        <v>34</v>
      </c>
      <c r="K1" s="8" t="s">
        <v>47</v>
      </c>
      <c r="L1" s="8" t="s">
        <v>48</v>
      </c>
      <c r="M1" s="8" t="s">
        <v>33</v>
      </c>
      <c r="N1" s="8" t="s">
        <v>49</v>
      </c>
      <c r="O1" s="8" t="s">
        <v>43</v>
      </c>
      <c r="P1" s="8" t="s">
        <v>31</v>
      </c>
      <c r="Q1" s="8" t="s">
        <v>44</v>
      </c>
      <c r="R1" s="8" t="s">
        <v>45</v>
      </c>
    </row>
    <row r="3" spans="2:18" x14ac:dyDescent="0.25">
      <c r="B3" s="4" t="s">
        <v>20</v>
      </c>
      <c r="C3" s="5">
        <v>28936</v>
      </c>
      <c r="D3" s="5">
        <v>67784</v>
      </c>
      <c r="E3" s="5">
        <f>D3-F3</f>
        <v>34179</v>
      </c>
      <c r="F3" s="5">
        <v>33605</v>
      </c>
      <c r="I3" s="5" t="s">
        <v>46</v>
      </c>
      <c r="J3" s="5">
        <v>28743</v>
      </c>
      <c r="K3" s="5">
        <f>J3-L3</f>
        <v>13856</v>
      </c>
      <c r="L3" s="5">
        <v>14887</v>
      </c>
      <c r="M3" s="5">
        <f>P3+N3+O3</f>
        <v>58444</v>
      </c>
      <c r="N3" s="5">
        <v>14175</v>
      </c>
      <c r="O3" s="5">
        <v>15100</v>
      </c>
      <c r="P3" s="5">
        <f>44269-O3</f>
        <v>29169</v>
      </c>
      <c r="Q3" s="5">
        <f>P3-R3</f>
        <v>14667</v>
      </c>
      <c r="R3" s="5">
        <v>14502</v>
      </c>
    </row>
    <row r="4" spans="2:18" x14ac:dyDescent="0.25">
      <c r="B4" s="6" t="s">
        <v>21</v>
      </c>
      <c r="C4" s="7">
        <v>-10300</v>
      </c>
      <c r="D4" s="7">
        <v>-27261</v>
      </c>
      <c r="E4" s="7">
        <f>D4-F4</f>
        <v>-13559</v>
      </c>
      <c r="F4" s="7">
        <v>-13702</v>
      </c>
      <c r="I4" s="7" t="s">
        <v>9</v>
      </c>
      <c r="J4" s="7">
        <v>-7589</v>
      </c>
      <c r="K4" s="7">
        <f>J4-L4</f>
        <v>-3918</v>
      </c>
      <c r="L4" s="7">
        <v>-3671</v>
      </c>
      <c r="M4" s="7">
        <f>P4+N4+O4</f>
        <v>-16667</v>
      </c>
      <c r="N4" s="7">
        <v>-4998</v>
      </c>
      <c r="O4" s="7">
        <v>-4141</v>
      </c>
      <c r="P4" s="7">
        <f>-11669-O4</f>
        <v>-7528</v>
      </c>
      <c r="Q4" s="7">
        <f>P4-R4</f>
        <v>-3954</v>
      </c>
      <c r="R4" s="7">
        <v>-3574</v>
      </c>
    </row>
    <row r="5" spans="2:18" x14ac:dyDescent="0.25">
      <c r="B5" t="s">
        <v>0</v>
      </c>
      <c r="C5" s="1">
        <f>C3+C4</f>
        <v>18636</v>
      </c>
      <c r="D5" s="1">
        <f>D3+D4</f>
        <v>40523</v>
      </c>
      <c r="E5" s="1">
        <f>E3+E4</f>
        <v>20620</v>
      </c>
      <c r="F5" s="1">
        <f>F3+F4</f>
        <v>19903</v>
      </c>
      <c r="I5" s="1" t="s">
        <v>10</v>
      </c>
      <c r="J5" s="5">
        <f>J3+J4</f>
        <v>21154</v>
      </c>
      <c r="K5" s="5">
        <f>K3+K4</f>
        <v>9938</v>
      </c>
      <c r="L5" s="5">
        <f>L3+L4</f>
        <v>11216</v>
      </c>
      <c r="M5" s="5">
        <f>P5+N5+O5</f>
        <v>41777</v>
      </c>
      <c r="N5" s="5">
        <f>N3+N4</f>
        <v>9177</v>
      </c>
      <c r="O5" s="5">
        <f>O3+O4</f>
        <v>10959</v>
      </c>
      <c r="P5" s="5">
        <f>P3+P4</f>
        <v>21641</v>
      </c>
      <c r="Q5" s="5">
        <f>Q3+Q4</f>
        <v>10713</v>
      </c>
      <c r="R5" s="5">
        <f>R3+R4</f>
        <v>10928</v>
      </c>
    </row>
    <row r="6" spans="2:18" ht="5.25" customHeight="1" x14ac:dyDescent="0.25"/>
    <row r="7" spans="2:18" x14ac:dyDescent="0.25">
      <c r="B7" s="4" t="s">
        <v>22</v>
      </c>
      <c r="C7" s="5">
        <v>6798</v>
      </c>
      <c r="D7" s="5">
        <v>15002</v>
      </c>
      <c r="E7" s="5">
        <f>D7-F7</f>
        <v>6882</v>
      </c>
      <c r="F7" s="5">
        <v>8120</v>
      </c>
      <c r="I7" t="s">
        <v>11</v>
      </c>
      <c r="J7" s="8">
        <v>1366</v>
      </c>
      <c r="K7" s="8">
        <f>J7-L7</f>
        <v>783</v>
      </c>
      <c r="L7" s="8">
        <v>583</v>
      </c>
      <c r="M7" s="8">
        <v>2022</v>
      </c>
      <c r="N7" s="8">
        <f>M7-O7-P7</f>
        <v>830</v>
      </c>
      <c r="O7" s="8">
        <v>399</v>
      </c>
      <c r="P7" s="8">
        <v>793</v>
      </c>
    </row>
    <row r="8" spans="2:18" x14ac:dyDescent="0.25">
      <c r="B8" s="6" t="s">
        <v>23</v>
      </c>
      <c r="C8" s="7">
        <v>-1363</v>
      </c>
      <c r="D8" s="7">
        <v>-4083</v>
      </c>
      <c r="E8" s="7">
        <f>D8-F8</f>
        <v>-2009</v>
      </c>
      <c r="F8" s="7">
        <v>-2074</v>
      </c>
      <c r="I8" t="s">
        <v>2</v>
      </c>
      <c r="J8" s="8">
        <v>5435</v>
      </c>
      <c r="K8" s="8">
        <f>J8-L8</f>
        <v>2564</v>
      </c>
      <c r="L8" s="8">
        <v>2871</v>
      </c>
      <c r="M8" s="8">
        <v>10919</v>
      </c>
      <c r="N8" s="8">
        <f>M8-O8-P8</f>
        <v>2476</v>
      </c>
      <c r="O8" s="8">
        <f>8443-P8</f>
        <v>2397</v>
      </c>
      <c r="P8" s="8">
        <v>6046</v>
      </c>
    </row>
    <row r="9" spans="2:18" x14ac:dyDescent="0.25">
      <c r="B9" t="s">
        <v>2</v>
      </c>
      <c r="C9" s="1">
        <f>C7+C8</f>
        <v>5435</v>
      </c>
      <c r="D9" s="1">
        <f>D7+D8</f>
        <v>10919</v>
      </c>
      <c r="E9" s="1">
        <f>E7+E8</f>
        <v>4873</v>
      </c>
      <c r="F9" s="1">
        <f>F7+F8</f>
        <v>6046</v>
      </c>
    </row>
    <row r="10" spans="2:18" ht="3.75" customHeight="1" x14ac:dyDescent="0.25"/>
    <row r="11" spans="2:18" x14ac:dyDescent="0.25">
      <c r="B11" s="4" t="s">
        <v>24</v>
      </c>
      <c r="C11" s="5">
        <v>14449</v>
      </c>
      <c r="D11" s="5">
        <v>25345</v>
      </c>
      <c r="E11" s="5">
        <f>D11-F11</f>
        <v>10621</v>
      </c>
      <c r="F11" s="5">
        <v>14724</v>
      </c>
      <c r="I11" s="8" t="s">
        <v>41</v>
      </c>
      <c r="J11" s="11">
        <v>2.5000000000000001E-3</v>
      </c>
      <c r="K11" s="11">
        <f>J11</f>
        <v>2.5000000000000001E-3</v>
      </c>
      <c r="L11" s="11">
        <v>2.3E-3</v>
      </c>
      <c r="M11" s="11">
        <v>2.3E-3</v>
      </c>
      <c r="N11" s="11">
        <f>M11</f>
        <v>2.3E-3</v>
      </c>
      <c r="O11" s="11">
        <v>2E-3</v>
      </c>
      <c r="P11" s="11">
        <v>2E-3</v>
      </c>
      <c r="Q11" s="11">
        <f>P11</f>
        <v>2E-3</v>
      </c>
      <c r="R11" s="11">
        <v>1.8E-3</v>
      </c>
    </row>
    <row r="12" spans="2:18" x14ac:dyDescent="0.25">
      <c r="B12" s="6" t="s">
        <v>25</v>
      </c>
      <c r="C12" s="7">
        <v>-6533</v>
      </c>
      <c r="D12" s="7">
        <v>-6933</v>
      </c>
      <c r="E12" s="7">
        <f>D12-F12</f>
        <v>-1605</v>
      </c>
      <c r="F12" s="7">
        <v>-5328</v>
      </c>
      <c r="I12" s="8" t="s">
        <v>42</v>
      </c>
      <c r="J12" s="11">
        <v>1.4999999999999999E-2</v>
      </c>
      <c r="K12" s="11">
        <f>J12*2-L12</f>
        <v>1.3899999999999999E-2</v>
      </c>
      <c r="L12" s="11">
        <v>1.61E-2</v>
      </c>
      <c r="M12" s="11">
        <v>1.6899999999999998E-2</v>
      </c>
      <c r="N12" s="11">
        <f>M12*2-O12</f>
        <v>1.6599999999999997E-2</v>
      </c>
      <c r="O12" s="11">
        <v>1.72E-2</v>
      </c>
      <c r="P12" s="11">
        <v>1.6899999999999998E-2</v>
      </c>
      <c r="Q12" s="11">
        <f>P12*2-R12</f>
        <v>1.7099999999999997E-2</v>
      </c>
      <c r="R12" s="11">
        <v>1.67E-2</v>
      </c>
    </row>
    <row r="13" spans="2:18" x14ac:dyDescent="0.25">
      <c r="B13" t="s">
        <v>1</v>
      </c>
      <c r="C13" s="1">
        <f>C11+C12</f>
        <v>7916</v>
      </c>
      <c r="D13" s="1">
        <f>D11+D12</f>
        <v>18412</v>
      </c>
      <c r="E13" s="1">
        <f>E11+E12</f>
        <v>9016</v>
      </c>
      <c r="F13" s="1">
        <f>F11+F12</f>
        <v>9396</v>
      </c>
    </row>
    <row r="14" spans="2:18" ht="4.5" customHeight="1" x14ac:dyDescent="0.25">
      <c r="R14" s="5"/>
    </row>
    <row r="15" spans="2:18" x14ac:dyDescent="0.25">
      <c r="B15" t="s">
        <v>3</v>
      </c>
      <c r="C15" s="1">
        <v>2330</v>
      </c>
      <c r="D15" s="1">
        <v>4800</v>
      </c>
      <c r="E15" s="1">
        <f>D15-F15</f>
        <v>2971</v>
      </c>
      <c r="F15" s="1">
        <v>1829</v>
      </c>
      <c r="I15" s="4" t="s">
        <v>27</v>
      </c>
      <c r="J15" s="5">
        <f>C36</f>
        <v>1510363</v>
      </c>
      <c r="K15" s="5">
        <f>J15</f>
        <v>1510363</v>
      </c>
      <c r="L15" s="5">
        <v>1467458</v>
      </c>
      <c r="M15" s="5">
        <f>D36</f>
        <v>1412961</v>
      </c>
      <c r="N15" s="5">
        <f>M15</f>
        <v>1412961</v>
      </c>
      <c r="O15" s="5">
        <v>1388843</v>
      </c>
      <c r="P15" s="5">
        <f>F36</f>
        <v>1370781</v>
      </c>
      <c r="Q15" s="5">
        <f>P15</f>
        <v>1370781</v>
      </c>
      <c r="R15" s="5">
        <v>1324541</v>
      </c>
    </row>
    <row r="16" spans="2:18" x14ac:dyDescent="0.25">
      <c r="B16" t="s">
        <v>4</v>
      </c>
      <c r="C16" s="1">
        <v>202</v>
      </c>
      <c r="D16" s="1">
        <v>3243</v>
      </c>
      <c r="E16" s="1">
        <f>D16-F16</f>
        <v>1028</v>
      </c>
      <c r="F16" s="1">
        <v>2215</v>
      </c>
      <c r="I16" t="s">
        <v>18</v>
      </c>
      <c r="J16" s="5">
        <f>C37</f>
        <v>3226726</v>
      </c>
      <c r="K16" s="5">
        <f>J16</f>
        <v>3226726</v>
      </c>
      <c r="L16" s="5">
        <v>3123703</v>
      </c>
      <c r="M16" s="5">
        <f>D37</f>
        <v>3026056</v>
      </c>
      <c r="N16" s="5">
        <f>M16</f>
        <v>3026056</v>
      </c>
      <c r="O16" s="5">
        <v>3009672</v>
      </c>
      <c r="P16" s="5">
        <f>F37</f>
        <v>2988440</v>
      </c>
      <c r="Q16" s="5">
        <f>P16</f>
        <v>2988440</v>
      </c>
      <c r="R16" s="5">
        <v>2914172</v>
      </c>
    </row>
    <row r="17" spans="2:18" x14ac:dyDescent="0.25">
      <c r="B17" t="s">
        <v>5</v>
      </c>
      <c r="C17" s="1">
        <v>2571</v>
      </c>
      <c r="D17" s="1">
        <v>824</v>
      </c>
      <c r="E17" s="1">
        <f>D17-F17</f>
        <v>108</v>
      </c>
      <c r="F17" s="1">
        <v>716</v>
      </c>
      <c r="I17" s="4" t="s">
        <v>28</v>
      </c>
      <c r="J17" s="5">
        <f>C38</f>
        <v>2140436</v>
      </c>
      <c r="K17" s="5">
        <f>J17</f>
        <v>2140436</v>
      </c>
      <c r="L17" s="5">
        <v>2053877</v>
      </c>
      <c r="M17" s="5">
        <f>D38</f>
        <v>2009273</v>
      </c>
      <c r="N17" s="5">
        <f>M17</f>
        <v>2009273</v>
      </c>
      <c r="O17" s="5">
        <v>1985669</v>
      </c>
      <c r="P17" s="5">
        <f>F38</f>
        <v>2018223</v>
      </c>
      <c r="Q17" s="5">
        <f>P17</f>
        <v>2018223</v>
      </c>
      <c r="R17" s="5">
        <v>1990274</v>
      </c>
    </row>
    <row r="18" spans="2:18" x14ac:dyDescent="0.25">
      <c r="B18" s="2" t="s">
        <v>6</v>
      </c>
      <c r="C18" s="3">
        <v>464</v>
      </c>
      <c r="D18" s="3">
        <v>1015</v>
      </c>
      <c r="E18" s="3">
        <f>D18-F18</f>
        <v>514</v>
      </c>
      <c r="F18" s="3">
        <v>501</v>
      </c>
      <c r="I18" t="s">
        <v>19</v>
      </c>
      <c r="J18" s="5">
        <f>C39</f>
        <v>2913722</v>
      </c>
      <c r="K18" s="5">
        <f>J18</f>
        <v>2913722</v>
      </c>
      <c r="L18" s="5"/>
      <c r="M18" s="5">
        <f>D39</f>
        <v>2718564</v>
      </c>
      <c r="N18" s="5">
        <f>M18</f>
        <v>2718564</v>
      </c>
      <c r="O18" s="5"/>
      <c r="P18" s="5">
        <f>F39</f>
        <v>2691573</v>
      </c>
      <c r="Q18" s="5">
        <f>P18</f>
        <v>2691573</v>
      </c>
    </row>
    <row r="19" spans="2:18" x14ac:dyDescent="0.25">
      <c r="B19" t="s">
        <v>7</v>
      </c>
      <c r="C19" s="1">
        <f>C5+C9+C13+C15+C16+C17+C18</f>
        <v>37554</v>
      </c>
      <c r="D19" s="1">
        <f>D5+D9+D13+D15+D16+D17+D18</f>
        <v>79736</v>
      </c>
      <c r="E19" s="1">
        <f>E5+E9+E13+E15+E16+E17+E18</f>
        <v>39130</v>
      </c>
      <c r="F19" s="1">
        <f>F5+F9+F13+F15+F16+F17+F18</f>
        <v>40606</v>
      </c>
      <c r="J19" s="23"/>
      <c r="K19" s="23">
        <f>J17/K17-1</f>
        <v>0</v>
      </c>
      <c r="L19" s="23">
        <f>K17/L17-1</f>
        <v>4.2144198508479391E-2</v>
      </c>
      <c r="M19" s="23">
        <f>L17/M17-1</f>
        <v>2.2199073993429463E-2</v>
      </c>
      <c r="N19" s="23">
        <f>M17/N17-1</f>
        <v>0</v>
      </c>
      <c r="O19" s="23">
        <f>N17/O17-1</f>
        <v>1.18871775708842E-2</v>
      </c>
      <c r="P19" s="23">
        <f>O17/P17-1</f>
        <v>-1.6130031220534136E-2</v>
      </c>
      <c r="Q19" s="23">
        <f>P17/Q17-1</f>
        <v>0</v>
      </c>
      <c r="R19" s="23">
        <f>Q17/R17-1</f>
        <v>1.4042790088198975E-2</v>
      </c>
    </row>
    <row r="20" spans="2:18" ht="5.25" customHeight="1" x14ac:dyDescent="0.25"/>
    <row r="21" spans="2:18" x14ac:dyDescent="0.25">
      <c r="B21" s="4" t="s">
        <v>26</v>
      </c>
      <c r="C21" s="5">
        <v>-16723</v>
      </c>
      <c r="D21" s="5">
        <v>-29927</v>
      </c>
      <c r="E21" s="5">
        <f>D21-F21</f>
        <v>-12222</v>
      </c>
      <c r="F21" s="5">
        <v>-17705</v>
      </c>
      <c r="K21" s="5">
        <f>J17-K17</f>
        <v>0</v>
      </c>
      <c r="L21" s="5">
        <f>K17-L17</f>
        <v>86559</v>
      </c>
      <c r="M21" s="5">
        <f>L17-M17</f>
        <v>44604</v>
      </c>
      <c r="N21" s="5">
        <f>M17-N17</f>
        <v>0</v>
      </c>
      <c r="O21" s="5">
        <f>N17-O17</f>
        <v>23604</v>
      </c>
      <c r="P21" s="5">
        <f>O17-P17</f>
        <v>-32554</v>
      </c>
      <c r="Q21" s="5">
        <f>P17-Q17</f>
        <v>0</v>
      </c>
      <c r="R21" s="5">
        <f>Q17-R17</f>
        <v>27949</v>
      </c>
    </row>
    <row r="22" spans="2:18" x14ac:dyDescent="0.25">
      <c r="B22" s="6" t="s">
        <v>25</v>
      </c>
      <c r="C22" s="7">
        <v>7912</v>
      </c>
      <c r="D22" s="7">
        <v>8635</v>
      </c>
      <c r="E22" s="7">
        <f>D22-F22</f>
        <v>2367</v>
      </c>
      <c r="F22" s="7">
        <v>6268</v>
      </c>
    </row>
    <row r="23" spans="2:18" x14ac:dyDescent="0.25">
      <c r="B23" t="s">
        <v>8</v>
      </c>
      <c r="C23" s="1">
        <f>C21+C22</f>
        <v>-8811</v>
      </c>
      <c r="D23" s="1">
        <f>D21+D22</f>
        <v>-21292</v>
      </c>
      <c r="E23" s="1">
        <f>E21+E22</f>
        <v>-9855</v>
      </c>
      <c r="F23" s="1">
        <f>F21+F22</f>
        <v>-11437</v>
      </c>
    </row>
    <row r="24" spans="2:18" x14ac:dyDescent="0.25">
      <c r="B24" s="2" t="s">
        <v>9</v>
      </c>
      <c r="C24" s="3">
        <v>-7589</v>
      </c>
      <c r="D24" s="3">
        <v>-16667</v>
      </c>
      <c r="E24" s="3">
        <f>D24-F24</f>
        <v>-9139</v>
      </c>
      <c r="F24" s="3">
        <v>-7528</v>
      </c>
    </row>
    <row r="25" spans="2:18" x14ac:dyDescent="0.25">
      <c r="B25" t="s">
        <v>10</v>
      </c>
      <c r="C25" s="1">
        <f>C19+C23+C24</f>
        <v>21154</v>
      </c>
      <c r="D25" s="1">
        <f>D19+D23+D24</f>
        <v>41777</v>
      </c>
      <c r="E25" s="1">
        <f>E19+E23+E24</f>
        <v>20136</v>
      </c>
      <c r="F25" s="1">
        <f>F19+F23+F24</f>
        <v>21641</v>
      </c>
    </row>
    <row r="26" spans="2:18" x14ac:dyDescent="0.25">
      <c r="B26" s="2" t="s">
        <v>11</v>
      </c>
      <c r="C26" s="3">
        <v>-1366</v>
      </c>
      <c r="D26" s="3">
        <v>-2022</v>
      </c>
      <c r="E26" s="3">
        <f>D26-F26</f>
        <v>-1229</v>
      </c>
      <c r="F26" s="3">
        <v>-793</v>
      </c>
    </row>
    <row r="27" spans="2:18" x14ac:dyDescent="0.25">
      <c r="B27" t="s">
        <v>12</v>
      </c>
      <c r="C27" s="1">
        <f>C25+C26</f>
        <v>19788</v>
      </c>
      <c r="D27" s="1">
        <f>D25+D26</f>
        <v>39755</v>
      </c>
      <c r="E27" s="1">
        <f>E25+E26</f>
        <v>18907</v>
      </c>
      <c r="F27" s="1">
        <f>F25+F26</f>
        <v>20848</v>
      </c>
    </row>
    <row r="28" spans="2:18" x14ac:dyDescent="0.25">
      <c r="B28" s="2" t="s">
        <v>13</v>
      </c>
      <c r="C28" s="3">
        <f>-507-3-54</f>
        <v>-564</v>
      </c>
      <c r="D28" s="3">
        <f>282-1+52</f>
        <v>333</v>
      </c>
      <c r="E28" s="3">
        <f>D28-F28</f>
        <v>-371</v>
      </c>
      <c r="F28" s="3">
        <f>657+1+46</f>
        <v>704</v>
      </c>
    </row>
    <row r="29" spans="2:18" x14ac:dyDescent="0.25">
      <c r="B29" t="s">
        <v>14</v>
      </c>
      <c r="C29" s="1">
        <f>C27+C28</f>
        <v>19224</v>
      </c>
      <c r="D29" s="1">
        <f>D27+D28</f>
        <v>40088</v>
      </c>
      <c r="E29" s="1">
        <f>E27+E28</f>
        <v>18536</v>
      </c>
      <c r="F29" s="1">
        <f>F27+F28</f>
        <v>21552</v>
      </c>
    </row>
    <row r="30" spans="2:18" x14ac:dyDescent="0.25">
      <c r="B30" t="s">
        <v>15</v>
      </c>
      <c r="C30" s="1">
        <v>-3063</v>
      </c>
      <c r="D30" s="1">
        <v>-6014</v>
      </c>
      <c r="E30" s="1">
        <f>D30-F30</f>
        <v>-2738</v>
      </c>
      <c r="F30" s="1">
        <v>-3276</v>
      </c>
    </row>
    <row r="31" spans="2:18" x14ac:dyDescent="0.25">
      <c r="B31" t="s">
        <v>17</v>
      </c>
      <c r="C31" s="1">
        <v>-263</v>
      </c>
      <c r="D31" s="1">
        <v>-500</v>
      </c>
      <c r="E31" s="1">
        <f>D31-F31</f>
        <v>-173</v>
      </c>
      <c r="F31" s="1">
        <v>-327</v>
      </c>
    </row>
    <row r="32" spans="2:18" x14ac:dyDescent="0.25">
      <c r="B32" s="2" t="s">
        <v>40</v>
      </c>
      <c r="C32" s="3">
        <v>-689</v>
      </c>
      <c r="D32" s="3">
        <v>-1390</v>
      </c>
      <c r="E32" s="3">
        <f>D32-F32</f>
        <v>-695</v>
      </c>
      <c r="F32" s="3">
        <v>-695</v>
      </c>
    </row>
    <row r="33" spans="2:6" x14ac:dyDescent="0.25">
      <c r="B33" t="s">
        <v>16</v>
      </c>
      <c r="C33" s="1">
        <f>C29+C30+C31+C32</f>
        <v>15209</v>
      </c>
      <c r="D33" s="1">
        <f>D29+D30+D31+D32</f>
        <v>32184</v>
      </c>
      <c r="E33" s="1">
        <f>E29+E30+E31+E32</f>
        <v>14930</v>
      </c>
      <c r="F33" s="1">
        <f>F29+F30+F31+F32</f>
        <v>17254</v>
      </c>
    </row>
    <row r="34" spans="2:6" x14ac:dyDescent="0.25">
      <c r="B34" t="s">
        <v>35</v>
      </c>
      <c r="C34" s="1">
        <v>4726</v>
      </c>
      <c r="D34" s="1">
        <v>16250</v>
      </c>
      <c r="E34" s="1">
        <f>D34-F34</f>
        <v>10488</v>
      </c>
      <c r="F34" s="1">
        <v>5762</v>
      </c>
    </row>
    <row r="36" spans="2:6" x14ac:dyDescent="0.25">
      <c r="B36" s="4" t="s">
        <v>27</v>
      </c>
      <c r="C36" s="5">
        <v>1510363</v>
      </c>
      <c r="D36" s="5">
        <v>1412961</v>
      </c>
      <c r="E36" s="5">
        <v>1412961</v>
      </c>
      <c r="F36" s="5">
        <v>1370781</v>
      </c>
    </row>
    <row r="37" spans="2:6" x14ac:dyDescent="0.25">
      <c r="B37" t="s">
        <v>18</v>
      </c>
      <c r="C37" s="1">
        <v>3226726</v>
      </c>
      <c r="D37" s="1">
        <v>3026056</v>
      </c>
      <c r="E37" s="1">
        <v>3026056</v>
      </c>
      <c r="F37" s="1">
        <v>2988440</v>
      </c>
    </row>
    <row r="38" spans="2:6" x14ac:dyDescent="0.25">
      <c r="B38" s="4" t="s">
        <v>28</v>
      </c>
      <c r="C38" s="5">
        <v>2140436</v>
      </c>
      <c r="D38" s="5">
        <v>2009273</v>
      </c>
      <c r="E38" s="5">
        <v>2009273</v>
      </c>
      <c r="F38" s="5">
        <v>2018223</v>
      </c>
    </row>
    <row r="39" spans="2:6" x14ac:dyDescent="0.25">
      <c r="B39" t="s">
        <v>19</v>
      </c>
      <c r="C39" s="1">
        <v>2913722</v>
      </c>
      <c r="D39" s="1">
        <v>2718564</v>
      </c>
      <c r="E39" s="1">
        <v>2718564</v>
      </c>
      <c r="F39" s="1">
        <v>2691573</v>
      </c>
    </row>
    <row r="41" spans="2:6" x14ac:dyDescent="0.25">
      <c r="B41" t="s">
        <v>29</v>
      </c>
      <c r="C41" s="1">
        <f>C37-C39</f>
        <v>313004</v>
      </c>
      <c r="D41" s="1">
        <f t="shared" ref="D41:F41" si="0">D37-D39</f>
        <v>307492</v>
      </c>
      <c r="E41" s="1">
        <f t="shared" si="0"/>
        <v>307492</v>
      </c>
      <c r="F41" s="1">
        <f t="shared" si="0"/>
        <v>296867</v>
      </c>
    </row>
    <row r="42" spans="2:6" x14ac:dyDescent="0.25">
      <c r="B42" s="4" t="s">
        <v>30</v>
      </c>
      <c r="C42" s="5">
        <v>284085</v>
      </c>
      <c r="D42" s="5">
        <v>278783</v>
      </c>
      <c r="E42" s="5">
        <v>278783</v>
      </c>
      <c r="F42" s="5">
        <v>268334</v>
      </c>
    </row>
    <row r="43" spans="2:6" x14ac:dyDescent="0.25">
      <c r="B43" s="8" t="s">
        <v>40</v>
      </c>
      <c r="C43" s="5">
        <v>23476</v>
      </c>
      <c r="D43" s="5">
        <v>23476</v>
      </c>
      <c r="E43" s="5">
        <v>23476</v>
      </c>
      <c r="F43" s="5">
        <v>23476</v>
      </c>
    </row>
    <row r="44" spans="2:6" x14ac:dyDescent="0.25">
      <c r="B44" s="8" t="s">
        <v>17</v>
      </c>
      <c r="C44" s="5">
        <v>5443</v>
      </c>
      <c r="D44" s="5">
        <v>5233</v>
      </c>
      <c r="E44" s="5">
        <v>5233</v>
      </c>
      <c r="F44" s="5">
        <v>5057</v>
      </c>
    </row>
    <row r="45" spans="2:6" x14ac:dyDescent="0.25">
      <c r="B45" s="8"/>
      <c r="C45" s="5"/>
      <c r="D45" s="5"/>
      <c r="E45" s="5"/>
      <c r="F45" s="5"/>
    </row>
    <row r="46" spans="2:6" x14ac:dyDescent="0.25">
      <c r="B46" s="8" t="s">
        <v>41</v>
      </c>
      <c r="C46" s="11">
        <v>2.5000000000000001E-3</v>
      </c>
      <c r="D46" s="11">
        <v>2.3E-3</v>
      </c>
      <c r="E46" s="11">
        <v>2.3E-3</v>
      </c>
      <c r="F46" s="11">
        <v>2E-3</v>
      </c>
    </row>
    <row r="47" spans="2:6" x14ac:dyDescent="0.25">
      <c r="B47" s="8" t="s">
        <v>42</v>
      </c>
      <c r="C47" s="11">
        <v>1.4999999999999999E-2</v>
      </c>
      <c r="D47" s="11">
        <v>1.6899999999999998E-2</v>
      </c>
      <c r="E47" s="11">
        <v>1.6899999999999998E-2</v>
      </c>
      <c r="F47" s="11">
        <v>1.6899999999999998E-2</v>
      </c>
    </row>
    <row r="48" spans="2:6" x14ac:dyDescent="0.25">
      <c r="B48" s="8"/>
      <c r="C48" s="11"/>
      <c r="D48" s="11"/>
      <c r="E48" s="11"/>
      <c r="F48" s="11"/>
    </row>
    <row r="49" spans="2:6" x14ac:dyDescent="0.25">
      <c r="B49" s="8" t="s">
        <v>36</v>
      </c>
      <c r="C49" s="1">
        <v>10572.780266</v>
      </c>
      <c r="D49" s="1">
        <v>10572.780266</v>
      </c>
      <c r="E49" s="1">
        <v>10572.780266</v>
      </c>
      <c r="F49" s="1">
        <v>10572.780266</v>
      </c>
    </row>
    <row r="50" spans="2:6" x14ac:dyDescent="0.25">
      <c r="B50" s="8" t="s">
        <v>37</v>
      </c>
      <c r="C50" s="10">
        <f>C33/C49</f>
        <v>1.4385052575914379</v>
      </c>
      <c r="D50" s="10">
        <f>D33/D49</f>
        <v>3.0440432119352248</v>
      </c>
      <c r="E50" s="10">
        <f>E33/E49</f>
        <v>1.4121167398145944</v>
      </c>
      <c r="F50" s="10">
        <f>F33/F49</f>
        <v>1.6319264721206304</v>
      </c>
    </row>
    <row r="51" spans="2:6" x14ac:dyDescent="0.25">
      <c r="B51" s="8" t="s">
        <v>38</v>
      </c>
      <c r="C51" s="10">
        <f>C34/C49</f>
        <v>0.4469968996894691</v>
      </c>
      <c r="D51" s="10">
        <f t="shared" ref="D51:F51" si="1">D34/D49</f>
        <v>1.536965641124391</v>
      </c>
      <c r="E51" s="10">
        <f t="shared" si="1"/>
        <v>0.99198127040693007</v>
      </c>
      <c r="F51" s="10">
        <f t="shared" si="1"/>
        <v>0.54498437071746098</v>
      </c>
    </row>
    <row r="52" spans="2:6" x14ac:dyDescent="0.25">
      <c r="B52" s="8" t="s">
        <v>39</v>
      </c>
      <c r="C52" s="9">
        <f>C42/C49</f>
        <v>26.869469794389087</v>
      </c>
      <c r="D52" s="9">
        <f>D42/D49</f>
        <v>26.367993374128069</v>
      </c>
      <c r="E52" s="9">
        <f>E42/E49</f>
        <v>26.367993374128069</v>
      </c>
      <c r="F52" s="9">
        <f>F42/F49</f>
        <v>25.379700821259839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 (2)</vt:lpstr>
      <vt:lpstr>QOQ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2020-08-30T15:08:14Z</dcterms:created>
  <dcterms:modified xsi:type="dcterms:W3CDTF">2020-08-30T19:05:07Z</dcterms:modified>
</cp:coreProperties>
</file>