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G5">
      <text>
        <t xml:space="preserve">Back calculated value for demonstration. Not real time</t>
      </text>
    </comment>
    <comment authorId="0" ref="G15">
      <text>
        <t xml:space="preserve">Minimum time. Not actually possible</t>
      </text>
    </comment>
    <comment authorId="0" ref="I21">
      <text>
        <t xml:space="preserve">Identifying lens to determine rotation</t>
      </text>
    </comment>
    <comment authorId="0" ref="G27">
      <text>
        <t xml:space="preserve">Not actually timed - no point</t>
      </text>
    </comment>
    <comment authorId="0" ref="G39">
      <text>
        <t xml:space="preserve">Not actually timed - no point</t>
      </text>
    </comment>
    <comment authorId="0" ref="G44">
      <text>
        <t xml:space="preserve">3 round (AAA)</t>
      </text>
    </comment>
    <comment authorId="0" ref="G45">
      <text>
        <t xml:space="preserve">9 round (AAA AAA BBB)</t>
      </text>
    </comment>
    <comment authorId="0" ref="G46">
      <text>
        <t xml:space="preserve">12 round (AAA AAA BBB CCC)</t>
      </text>
    </comment>
    <comment authorId="0" ref="G49">
      <text>
        <t xml:space="preserve">Not actually timed - no point</t>
      </text>
    </comment>
  </commentList>
</comments>
</file>

<file path=xl/sharedStrings.xml><?xml version="1.0" encoding="utf-8"?>
<sst xmlns="http://schemas.openxmlformats.org/spreadsheetml/2006/main" count="139" uniqueCount="95">
  <si>
    <t>Void</t>
  </si>
  <si>
    <t>A</t>
  </si>
  <si>
    <t>B</t>
  </si>
  <si>
    <t>C</t>
  </si>
  <si>
    <t>Time (s) (one rotation)</t>
  </si>
  <si>
    <t>Aya per hour</t>
  </si>
  <si>
    <t>Aya per hour to B rot</t>
  </si>
  <si>
    <t>Teshub</t>
  </si>
  <si>
    <t>Exterminate</t>
  </si>
  <si>
    <t>DOESN'T MATTER</t>
  </si>
  <si>
    <t>Hepit</t>
  </si>
  <si>
    <t>Capture</t>
  </si>
  <si>
    <t>Taranis</t>
  </si>
  <si>
    <t>Defense</t>
  </si>
  <si>
    <t>Must complete 15 waves every 264 seconds (4min 24sec) to beat Ukko. LOL NO</t>
  </si>
  <si>
    <t>Tiwaz</t>
  </si>
  <si>
    <t>Mobile Defense</t>
  </si>
  <si>
    <t>Stribog</t>
  </si>
  <si>
    <t>Sabotage</t>
  </si>
  <si>
    <t>Ani</t>
  </si>
  <si>
    <t>Survival</t>
  </si>
  <si>
    <t>Ukko</t>
  </si>
  <si>
    <t>Oxomoco</t>
  </si>
  <si>
    <t>Belenus</t>
  </si>
  <si>
    <t>Mot</t>
  </si>
  <si>
    <t>Aten</t>
  </si>
  <si>
    <t>Marduk</t>
  </si>
  <si>
    <t>Mithra</t>
  </si>
  <si>
    <t>Interception</t>
  </si>
  <si>
    <t>Bounties</t>
  </si>
  <si>
    <t>Stage 1</t>
  </si>
  <si>
    <t>Stage 2</t>
  </si>
  <si>
    <t>Stage 3</t>
  </si>
  <si>
    <t>Stage 4</t>
  </si>
  <si>
    <t>Stage 5</t>
  </si>
  <si>
    <t>Time (s)</t>
  </si>
  <si>
    <t>Plains</t>
  </si>
  <si>
    <t>Tier 1</t>
  </si>
  <si>
    <t>NONE</t>
  </si>
  <si>
    <t>Tier 2</t>
  </si>
  <si>
    <t>Tier 3A</t>
  </si>
  <si>
    <t>Madurai</t>
  </si>
  <si>
    <t>Tier 3B</t>
  </si>
  <si>
    <t>Vazarin</t>
  </si>
  <si>
    <t>Unairu</t>
  </si>
  <si>
    <t>Tier 3C</t>
  </si>
  <si>
    <t>Naramon</t>
  </si>
  <si>
    <t>Zenurik</t>
  </si>
  <si>
    <t>Tier 4A and 4B</t>
  </si>
  <si>
    <t>Tier 4C</t>
  </si>
  <si>
    <t>Tier 5</t>
  </si>
  <si>
    <t>SP</t>
  </si>
  <si>
    <t>Ghoul 1</t>
  </si>
  <si>
    <t>High or low level doesn't matter to Aya</t>
  </si>
  <si>
    <t>Ghoul Purge</t>
  </si>
  <si>
    <t>Ghoul 2</t>
  </si>
  <si>
    <t>Mission</t>
  </si>
  <si>
    <t>Time 1 run</t>
  </si>
  <si>
    <t>Ghoul 1 stage fast</t>
  </si>
  <si>
    <t>4x Armored Vault</t>
  </si>
  <si>
    <t>Ghoul 1 stage slow</t>
  </si>
  <si>
    <t>4x Burial Grounds</t>
  </si>
  <si>
    <t>4x Capture</t>
  </si>
  <si>
    <t>Orb Vallis</t>
  </si>
  <si>
    <t>Full bounty</t>
  </si>
  <si>
    <t>Tier 3</t>
  </si>
  <si>
    <t>Tier 4</t>
  </si>
  <si>
    <t>On this spot a + sign was substituted for a * sign, and everything broke.</t>
  </si>
  <si>
    <t>Cambion</t>
  </si>
  <si>
    <t>Aya per hour AAB</t>
  </si>
  <si>
    <t>Aya per hour AABC</t>
  </si>
  <si>
    <t>No ingame way to tell between them</t>
  </si>
  <si>
    <t>Syndicate Relic Packs</t>
  </si>
  <si>
    <t>Syndicate missions sample list</t>
  </si>
  <si>
    <t>Standing</t>
  </si>
  <si>
    <t>Estimated time (mins)</t>
  </si>
  <si>
    <t>Rescue</t>
  </si>
  <si>
    <t>TOTAL</t>
  </si>
  <si>
    <t>Add 50% from shared standing</t>
  </si>
  <si>
    <t>Result: Approx 3 relic packs for 30 minutes mission time</t>
  </si>
  <si>
    <t>Relic pack has 3 relics, 1 Axi/Neo, 2 Meso/Lith</t>
  </si>
  <si>
    <t>ASSUMPTION: 1 aya per tier, evenly distributed, 1/8 chance (based on pre-update drop tables)</t>
  </si>
  <si>
    <t>Each relic has 3/8 chance of Aya</t>
  </si>
  <si>
    <t>9 relics, approx 1 aya</t>
  </si>
  <si>
    <t>This means approx 1 aya from completing ALL syndicate missions (3 syndicate setup)</t>
  </si>
  <si>
    <t xml:space="preserve">2.25 aya/hour assuming highly efficient mission times. </t>
  </si>
  <si>
    <t>MEDALLIONS</t>
  </si>
  <si>
    <t>8 per eligible mission. In above listing, this is 6/9 missions</t>
  </si>
  <si>
    <t>500/1000/5000 standing. Assume 7x500, 1x1000. Total 4500</t>
  </si>
  <si>
    <t>Potential for 4500*6 = 27,000 more standing</t>
  </si>
  <si>
    <t>Potential for 40,500 standing</t>
  </si>
  <si>
    <t>Two extra relic packs (approx 0.75 aya)</t>
  </si>
  <si>
    <t>Time taken, assuming 30 seconds per medallion (good luck finding them that fast), would be 24 minutes.</t>
  </si>
  <si>
    <t>0.75 aya in 24 mins is 1.875 aya/hour - at an unlikely high rate of collection</t>
  </si>
  <si>
    <t>CONCLUSION: Syndicate missions are BAD for aya farming.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</si>
</sst>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4">
    <font>
      <sz val="10.0"/>
      <color rgb="FF000000"/>
      <name val="Arial"/>
    </font>
    <font>
      <color theme="1"/>
      <name val="Arial"/>
    </font>
    <font>
      <color rgb="FFD9D9D9"/>
    </font>
    <font>
      <b/>
      <color theme="1"/>
      <name val="Arial"/>
    </font>
  </fonts>
  <fills count="15">
    <fill>
      <patternFill patternType="none"/>
    </fill>
    <fill>
      <patternFill patternType="lightGray"/>
    </fill>
    <fill>
      <patternFill patternType="solid">
        <fgColor rgb="FF76A5AF"/>
        <bgColor rgb="FF76A5AF"/>
      </patternFill>
    </fill>
    <fill>
      <patternFill patternType="solid">
        <fgColor rgb="FFFFD966"/>
        <bgColor rgb="FFFFD966"/>
      </patternFill>
    </fill>
    <fill>
      <patternFill patternType="solid">
        <fgColor rgb="FF93C47D"/>
        <bgColor rgb="FF93C47D"/>
      </patternFill>
    </fill>
    <fill>
      <patternFill patternType="solid">
        <fgColor rgb="FF6D9EEB"/>
        <bgColor rgb="FF6D9EEB"/>
      </patternFill>
    </fill>
    <fill>
      <patternFill patternType="solid">
        <fgColor rgb="FFD0E0E3"/>
        <bgColor rgb="FFD0E0E3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EA9999"/>
        <bgColor rgb="FFEA9999"/>
      </patternFill>
    </fill>
    <fill>
      <patternFill patternType="solid">
        <fgColor rgb="FFF4CCCC"/>
        <bgColor rgb="FFF4CCCC"/>
      </patternFill>
    </fill>
    <fill>
      <patternFill patternType="solid">
        <fgColor theme="0"/>
        <bgColor theme="0"/>
      </patternFill>
    </fill>
    <fill>
      <patternFill patternType="solid">
        <fgColor rgb="FFA2C4C9"/>
        <bgColor rgb="FFA2C4C9"/>
      </patternFill>
    </fill>
    <fill>
      <patternFill patternType="solid">
        <fgColor rgb="FFF6B26B"/>
        <bgColor rgb="FFF6B26B"/>
      </patternFill>
    </fill>
  </fills>
  <borders count="1">
    <border/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3" fontId="1" numFmtId="0" xfId="0" applyAlignment="1" applyFill="1" applyFont="1">
      <alignment readingOrder="0"/>
    </xf>
    <xf borderId="0" fillId="4" fontId="1" numFmtId="0" xfId="0" applyAlignment="1" applyFill="1" applyFont="1">
      <alignment readingOrder="0"/>
    </xf>
    <xf borderId="0" fillId="5" fontId="1" numFmtId="0" xfId="0" applyAlignment="1" applyFill="1" applyFont="1">
      <alignment readingOrder="0"/>
    </xf>
    <xf borderId="0" fillId="6" fontId="1" numFmtId="0" xfId="0" applyAlignment="1" applyFill="1" applyFont="1">
      <alignment readingOrder="0"/>
    </xf>
    <xf borderId="0" fillId="7" fontId="1" numFmtId="10" xfId="0" applyAlignment="1" applyFill="1" applyFont="1" applyNumberFormat="1">
      <alignment readingOrder="0"/>
    </xf>
    <xf borderId="0" fillId="7" fontId="1" numFmtId="0" xfId="0" applyFont="1"/>
    <xf borderId="0" fillId="8" fontId="1" numFmtId="0" xfId="0" applyAlignment="1" applyFill="1" applyFont="1">
      <alignment readingOrder="0"/>
    </xf>
    <xf borderId="0" fillId="9" fontId="1" numFmtId="0" xfId="0" applyFill="1" applyFont="1"/>
    <xf borderId="0" fillId="9" fontId="1" numFmtId="164" xfId="0" applyFont="1" applyNumberFormat="1"/>
    <xf borderId="0" fillId="10" fontId="1" numFmtId="0" xfId="0" applyAlignment="1" applyFill="1" applyFont="1">
      <alignment readingOrder="0"/>
    </xf>
    <xf borderId="0" fillId="9" fontId="1" numFmtId="164" xfId="0" applyAlignment="1" applyFont="1" applyNumberFormat="1">
      <alignment horizontal="center"/>
    </xf>
    <xf borderId="0" fillId="0" fontId="1" numFmtId="0" xfId="0" applyAlignment="1" applyFont="1">
      <alignment readingOrder="0"/>
    </xf>
    <xf borderId="0" fillId="7" fontId="1" numFmtId="0" xfId="0" applyAlignment="1" applyFont="1">
      <alignment readingOrder="0"/>
    </xf>
    <xf borderId="0" fillId="9" fontId="1" numFmtId="0" xfId="0" applyAlignment="1" applyFont="1">
      <alignment readingOrder="0"/>
    </xf>
    <xf borderId="0" fillId="7" fontId="1" numFmtId="9" xfId="0" applyAlignment="1" applyFont="1" applyNumberFormat="1">
      <alignment readingOrder="0"/>
    </xf>
    <xf borderId="0" fillId="11" fontId="1" numFmtId="0" xfId="0" applyAlignment="1" applyFill="1" applyFont="1">
      <alignment readingOrder="0"/>
    </xf>
    <xf borderId="0" fillId="11" fontId="1" numFmtId="164" xfId="0" applyFont="1" applyNumberFormat="1"/>
    <xf borderId="0" fillId="0" fontId="1" numFmtId="2" xfId="0" applyFont="1" applyNumberFormat="1"/>
    <xf borderId="0" fillId="12" fontId="1" numFmtId="0" xfId="0" applyFill="1" applyFont="1"/>
    <xf borderId="0" fillId="0" fontId="1" numFmtId="0" xfId="0" applyFont="1"/>
    <xf borderId="0" fillId="0" fontId="1" numFmtId="164" xfId="0" applyFont="1" applyNumberFormat="1"/>
    <xf borderId="0" fillId="0" fontId="2" numFmtId="0" xfId="0" applyAlignment="1" applyFont="1">
      <alignment readingOrder="0"/>
    </xf>
    <xf borderId="0" fillId="13" fontId="1" numFmtId="0" xfId="0" applyAlignment="1" applyFill="1" applyFont="1">
      <alignment readingOrder="0"/>
    </xf>
    <xf borderId="0" fillId="0" fontId="1" numFmtId="0" xfId="0" applyAlignment="1" applyFont="1">
      <alignment horizontal="center" readingOrder="0" shrinkToFit="0" vertical="center" wrapText="1"/>
    </xf>
    <xf borderId="0" fillId="8" fontId="1" numFmtId="0" xfId="0" applyAlignment="1" applyFont="1">
      <alignment horizontal="right" readingOrder="0" vertical="center"/>
    </xf>
    <xf borderId="0" fillId="14" fontId="3" numFmtId="0" xfId="0" applyAlignment="1" applyFill="1" applyFont="1">
      <alignment readingOrder="0"/>
    </xf>
    <xf borderId="0" fillId="14" fontId="1" numFmtId="0" xfId="0" applyFont="1"/>
    <xf borderId="0" fillId="14" fontId="1" numFmtId="0" xfId="0" applyAlignment="1" applyFont="1">
      <alignment readingOrder="0"/>
    </xf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7" max="7" width="15.71"/>
    <col customWidth="1" min="9" max="9" width="17.14"/>
    <col customWidth="1" min="10" max="10" width="17.86"/>
  </cols>
  <sheetData>
    <row r="2">
      <c r="A2" s="1" t="s">
        <v>0</v>
      </c>
      <c r="C2" s="2" t="s">
        <v>1</v>
      </c>
      <c r="D2" s="2" t="s">
        <v>2</v>
      </c>
      <c r="E2" s="2" t="s">
        <v>3</v>
      </c>
      <c r="G2" s="3" t="s">
        <v>4</v>
      </c>
      <c r="H2" s="4" t="s">
        <v>5</v>
      </c>
      <c r="I2" s="4" t="s">
        <v>6</v>
      </c>
    </row>
    <row r="3">
      <c r="A3" s="5" t="s">
        <v>7</v>
      </c>
      <c r="B3" s="5" t="s">
        <v>8</v>
      </c>
      <c r="C3" s="6">
        <v>0.0667</v>
      </c>
      <c r="D3" s="7"/>
      <c r="E3" s="7"/>
      <c r="G3" s="8" t="s">
        <v>9</v>
      </c>
      <c r="H3" s="9">
        <f t="shared" ref="H3:H4" si="1">iferror(C3*3600/G3,0)</f>
        <v>0</v>
      </c>
    </row>
    <row r="4">
      <c r="A4" s="5" t="s">
        <v>10</v>
      </c>
      <c r="B4" s="5" t="s">
        <v>11</v>
      </c>
      <c r="C4" s="6">
        <v>0.0667</v>
      </c>
      <c r="D4" s="7"/>
      <c r="E4" s="7"/>
      <c r="G4" s="8">
        <v>60.0</v>
      </c>
      <c r="H4" s="10">
        <f t="shared" si="1"/>
        <v>4.002</v>
      </c>
    </row>
    <row r="5">
      <c r="A5" s="5" t="s">
        <v>12</v>
      </c>
      <c r="B5" s="5" t="s">
        <v>13</v>
      </c>
      <c r="C5" s="6">
        <v>0.0667</v>
      </c>
      <c r="D5" s="6">
        <v>0.2322</v>
      </c>
      <c r="E5" s="6">
        <v>0.0667</v>
      </c>
      <c r="G5" s="11">
        <v>88.0</v>
      </c>
      <c r="H5" s="10">
        <f>iferror((C5*2+D5+E5)/4*3600/G5,0)</f>
        <v>4.42125</v>
      </c>
      <c r="I5" s="12">
        <f>iferror((C5*2+D5)/3*3600/G5,0)</f>
        <v>4.985454545</v>
      </c>
      <c r="K5" s="13" t="s">
        <v>14</v>
      </c>
    </row>
    <row r="6">
      <c r="A6" s="5" t="s">
        <v>15</v>
      </c>
      <c r="B6" s="5" t="s">
        <v>16</v>
      </c>
      <c r="C6" s="6">
        <v>0.0667</v>
      </c>
      <c r="D6" s="7"/>
      <c r="E6" s="7"/>
      <c r="G6" s="8" t="s">
        <v>9</v>
      </c>
      <c r="H6" s="9">
        <f t="shared" ref="H6:H7" si="2">iferror(C6*3600/G6,0)</f>
        <v>0</v>
      </c>
    </row>
    <row r="7">
      <c r="A7" s="5" t="s">
        <v>17</v>
      </c>
      <c r="B7" s="5" t="s">
        <v>18</v>
      </c>
      <c r="C7" s="6">
        <v>0.0667</v>
      </c>
      <c r="D7" s="7"/>
      <c r="E7" s="7"/>
      <c r="G7" s="8" t="s">
        <v>9</v>
      </c>
      <c r="H7" s="9">
        <f t="shared" si="2"/>
        <v>0</v>
      </c>
    </row>
    <row r="8">
      <c r="A8" s="5" t="s">
        <v>19</v>
      </c>
      <c r="B8" s="5" t="s">
        <v>20</v>
      </c>
      <c r="C8" s="6">
        <v>0.0615</v>
      </c>
      <c r="D8" s="6">
        <v>0.0615</v>
      </c>
      <c r="E8" s="6">
        <v>0.0778</v>
      </c>
      <c r="G8" s="8">
        <v>305.0</v>
      </c>
      <c r="H8" s="10">
        <f>iferror((C8*2+D8+E8)/4*3600/G8,0)</f>
        <v>0.774</v>
      </c>
    </row>
    <row r="9">
      <c r="A9" s="5" t="s">
        <v>21</v>
      </c>
      <c r="B9" s="5" t="s">
        <v>11</v>
      </c>
      <c r="C9" s="6">
        <v>0.0833</v>
      </c>
      <c r="D9" s="7"/>
      <c r="E9" s="7"/>
      <c r="G9" s="8">
        <v>60.0</v>
      </c>
      <c r="H9" s="10">
        <f t="shared" ref="H9:H10" si="3">iferror(C9*3600/G9,0)</f>
        <v>4.998</v>
      </c>
    </row>
    <row r="10">
      <c r="A10" s="5" t="s">
        <v>22</v>
      </c>
      <c r="B10" s="5" t="s">
        <v>8</v>
      </c>
      <c r="C10" s="6">
        <v>0.0833</v>
      </c>
      <c r="D10" s="7"/>
      <c r="E10" s="7"/>
      <c r="G10" s="8" t="s">
        <v>9</v>
      </c>
      <c r="H10" s="9">
        <f t="shared" si="3"/>
        <v>0</v>
      </c>
    </row>
    <row r="11">
      <c r="A11" s="5" t="s">
        <v>23</v>
      </c>
      <c r="B11" s="5" t="s">
        <v>13</v>
      </c>
      <c r="C11" s="6">
        <v>0.0778</v>
      </c>
      <c r="D11" s="6">
        <v>0.0909</v>
      </c>
      <c r="E11" s="6">
        <v>0.125</v>
      </c>
      <c r="G11" s="8" t="s">
        <v>9</v>
      </c>
      <c r="H11" s="9">
        <f t="shared" ref="H11:H12" si="4">iferror((C11*2+D11+E11)/4*3600/G11,0)</f>
        <v>0</v>
      </c>
    </row>
    <row r="12">
      <c r="A12" s="5" t="s">
        <v>24</v>
      </c>
      <c r="B12" s="5" t="s">
        <v>20</v>
      </c>
      <c r="C12" s="6">
        <v>0.0909</v>
      </c>
      <c r="D12" s="6">
        <v>0.125</v>
      </c>
      <c r="E12" s="6">
        <v>0.2211</v>
      </c>
      <c r="G12" s="8">
        <v>305.0</v>
      </c>
      <c r="H12" s="10">
        <f t="shared" si="4"/>
        <v>1.557737705</v>
      </c>
    </row>
    <row r="13">
      <c r="A13" s="5" t="s">
        <v>25</v>
      </c>
      <c r="B13" s="5" t="s">
        <v>16</v>
      </c>
      <c r="C13" s="6">
        <v>0.125</v>
      </c>
      <c r="D13" s="7"/>
      <c r="E13" s="7"/>
      <c r="G13" s="8" t="s">
        <v>9</v>
      </c>
      <c r="H13" s="9">
        <f t="shared" ref="H13:H14" si="5">iferror(C13*3600/G13,0)</f>
        <v>0</v>
      </c>
    </row>
    <row r="14">
      <c r="A14" s="5" t="s">
        <v>26</v>
      </c>
      <c r="B14" s="5" t="s">
        <v>18</v>
      </c>
      <c r="C14" s="6">
        <v>0.125</v>
      </c>
      <c r="D14" s="7"/>
      <c r="E14" s="7"/>
      <c r="G14" s="8">
        <v>240.0</v>
      </c>
      <c r="H14" s="9">
        <f t="shared" si="5"/>
        <v>1.875</v>
      </c>
    </row>
    <row r="15">
      <c r="A15" s="5" t="s">
        <v>27</v>
      </c>
      <c r="B15" s="5" t="s">
        <v>28</v>
      </c>
      <c r="C15" s="6">
        <v>0.0909</v>
      </c>
      <c r="D15" s="6">
        <v>0.125</v>
      </c>
      <c r="E15" s="6">
        <v>0.2211</v>
      </c>
      <c r="G15" s="11">
        <v>180.0</v>
      </c>
      <c r="H15" s="10">
        <f>iferror((C15*2+D15+E15)/4*3600/G15,0)</f>
        <v>2.6395</v>
      </c>
    </row>
    <row r="17">
      <c r="A17" s="1" t="s">
        <v>29</v>
      </c>
      <c r="B17" s="2" t="s">
        <v>30</v>
      </c>
      <c r="C17" s="2" t="s">
        <v>31</v>
      </c>
      <c r="D17" s="2" t="s">
        <v>32</v>
      </c>
      <c r="E17" s="2" t="s">
        <v>33</v>
      </c>
      <c r="F17" s="2" t="s">
        <v>34</v>
      </c>
      <c r="G17" s="3" t="s">
        <v>35</v>
      </c>
      <c r="H17" s="4" t="s">
        <v>5</v>
      </c>
    </row>
    <row r="18">
      <c r="A18" s="1" t="s">
        <v>36</v>
      </c>
    </row>
    <row r="19">
      <c r="A19" s="5" t="s">
        <v>37</v>
      </c>
      <c r="B19" s="14" t="s">
        <v>38</v>
      </c>
      <c r="C19" s="14" t="s">
        <v>38</v>
      </c>
      <c r="D19" s="14" t="s">
        <v>38</v>
      </c>
      <c r="E19" s="7"/>
      <c r="F19" s="7"/>
      <c r="G19" s="8">
        <v>360.0</v>
      </c>
      <c r="H19" s="15">
        <v>0.0</v>
      </c>
    </row>
    <row r="20">
      <c r="A20" s="5" t="s">
        <v>39</v>
      </c>
      <c r="B20" s="16">
        <v>0.0</v>
      </c>
      <c r="C20" s="6">
        <v>0.0588</v>
      </c>
      <c r="D20" s="6">
        <v>0.1458</v>
      </c>
      <c r="E20" s="7"/>
      <c r="F20" s="7"/>
      <c r="G20" s="8">
        <v>360.0</v>
      </c>
      <c r="H20" s="10">
        <f>iferror((B20+C20+D20*1.5)*3600/G20,0)</f>
        <v>2.775</v>
      </c>
    </row>
    <row r="21">
      <c r="A21" s="5" t="s">
        <v>40</v>
      </c>
      <c r="B21" s="16">
        <v>0.0</v>
      </c>
      <c r="C21" s="6">
        <v>0.0734</v>
      </c>
      <c r="D21" s="6">
        <v>0.0734</v>
      </c>
      <c r="E21" s="16">
        <v>0.2</v>
      </c>
      <c r="F21" s="7"/>
      <c r="G21" s="8">
        <v>360.0</v>
      </c>
      <c r="H21" s="10">
        <f t="shared" ref="H21:H23" si="6">iferror((B21+C21+D21+E21*1.5)*3600/G21,0)</f>
        <v>4.468</v>
      </c>
      <c r="I21" s="13" t="s">
        <v>41</v>
      </c>
    </row>
    <row r="22">
      <c r="A22" s="5" t="s">
        <v>42</v>
      </c>
      <c r="B22" s="16">
        <v>0.0</v>
      </c>
      <c r="C22" s="6">
        <v>0.0814</v>
      </c>
      <c r="D22" s="6">
        <v>0.0814</v>
      </c>
      <c r="E22" s="6">
        <v>0.2059</v>
      </c>
      <c r="F22" s="7"/>
      <c r="G22" s="8">
        <v>360.0</v>
      </c>
      <c r="H22" s="10">
        <f t="shared" si="6"/>
        <v>4.7165</v>
      </c>
      <c r="I22" s="13" t="s">
        <v>43</v>
      </c>
      <c r="J22" s="13" t="s">
        <v>44</v>
      </c>
    </row>
    <row r="23">
      <c r="A23" s="5" t="s">
        <v>45</v>
      </c>
      <c r="B23" s="16">
        <v>0.0</v>
      </c>
      <c r="C23" s="6">
        <v>0.0867</v>
      </c>
      <c r="D23" s="6">
        <v>0.0867</v>
      </c>
      <c r="E23" s="6">
        <v>0.2174</v>
      </c>
      <c r="F23" s="7"/>
      <c r="G23" s="8">
        <v>360.0</v>
      </c>
      <c r="H23" s="10">
        <f t="shared" si="6"/>
        <v>4.995</v>
      </c>
      <c r="I23" s="13" t="s">
        <v>46</v>
      </c>
      <c r="J23" s="13" t="s">
        <v>47</v>
      </c>
    </row>
    <row r="24">
      <c r="A24" s="5" t="s">
        <v>48</v>
      </c>
      <c r="B24" s="16">
        <v>0.0</v>
      </c>
      <c r="C24" s="6">
        <v>0.1124</v>
      </c>
      <c r="D24" s="6">
        <v>0.1124</v>
      </c>
      <c r="E24" s="6">
        <v>0.1099</v>
      </c>
      <c r="F24" s="6">
        <v>0.2703</v>
      </c>
      <c r="G24" s="8">
        <v>720.0</v>
      </c>
      <c r="H24" s="10">
        <f t="shared" ref="H24:H27" si="7">iferror((B24+C24+D24+E24+F24*1.5)*3600/G24,0)</f>
        <v>3.70075</v>
      </c>
      <c r="I24" s="13" t="s">
        <v>44</v>
      </c>
      <c r="J24" s="13" t="s">
        <v>41</v>
      </c>
      <c r="K24" s="13" t="s">
        <v>47</v>
      </c>
      <c r="L24" s="13" t="s">
        <v>43</v>
      </c>
    </row>
    <row r="25">
      <c r="A25" s="5" t="s">
        <v>49</v>
      </c>
      <c r="B25" s="16">
        <v>0.0</v>
      </c>
      <c r="C25" s="6">
        <v>0.1087</v>
      </c>
      <c r="D25" s="6">
        <v>0.1087</v>
      </c>
      <c r="E25" s="6">
        <v>0.1064</v>
      </c>
      <c r="F25" s="6">
        <v>0.2778</v>
      </c>
      <c r="G25" s="8">
        <v>720.0</v>
      </c>
      <c r="H25" s="10">
        <f t="shared" si="7"/>
        <v>3.7025</v>
      </c>
      <c r="I25" s="13" t="s">
        <v>46</v>
      </c>
    </row>
    <row r="26">
      <c r="A26" s="5" t="s">
        <v>50</v>
      </c>
      <c r="B26" s="16">
        <v>0.0</v>
      </c>
      <c r="C26" s="6">
        <v>0.3304</v>
      </c>
      <c r="D26" s="6">
        <v>0.3304</v>
      </c>
      <c r="E26" s="6">
        <v>0.2568</v>
      </c>
      <c r="F26" s="6">
        <v>0.3878</v>
      </c>
      <c r="G26" s="8">
        <v>720.0</v>
      </c>
      <c r="H26" s="10">
        <f t="shared" si="7"/>
        <v>7.4965</v>
      </c>
    </row>
    <row r="27">
      <c r="A27" s="5" t="s">
        <v>51</v>
      </c>
      <c r="B27" s="16">
        <v>0.0</v>
      </c>
      <c r="C27" s="6">
        <v>0.3304</v>
      </c>
      <c r="D27" s="6">
        <v>0.3304</v>
      </c>
      <c r="E27" s="6">
        <v>0.2568</v>
      </c>
      <c r="F27" s="6">
        <v>0.3878</v>
      </c>
      <c r="G27" s="17">
        <v>720.0</v>
      </c>
      <c r="H27" s="18">
        <f t="shared" si="7"/>
        <v>7.4965</v>
      </c>
    </row>
    <row r="28">
      <c r="A28" s="5" t="s">
        <v>52</v>
      </c>
      <c r="B28" s="6">
        <v>0.2647</v>
      </c>
      <c r="C28" s="6">
        <v>0.0874</v>
      </c>
      <c r="D28" s="6">
        <v>0.0874</v>
      </c>
      <c r="E28" s="16">
        <v>0.0</v>
      </c>
      <c r="F28" s="7"/>
      <c r="G28" s="8">
        <v>341.0</v>
      </c>
      <c r="H28" s="10">
        <f t="shared" ref="H28:H29" si="8">iferror((B28+C28+D28+E28*1.5)*3600/G28,0)</f>
        <v>4.639882698</v>
      </c>
      <c r="I28" s="13" t="s">
        <v>53</v>
      </c>
      <c r="J28" s="19"/>
      <c r="M28" s="13" t="s">
        <v>54</v>
      </c>
    </row>
    <row r="29">
      <c r="A29" s="5" t="s">
        <v>55</v>
      </c>
      <c r="B29" s="6">
        <v>0.2647</v>
      </c>
      <c r="C29" s="6">
        <v>0.0874</v>
      </c>
      <c r="D29" s="6">
        <v>0.0874</v>
      </c>
      <c r="E29" s="16">
        <v>0.0</v>
      </c>
      <c r="F29" s="7"/>
      <c r="G29" s="8">
        <v>400.0</v>
      </c>
      <c r="H29" s="10">
        <f t="shared" si="8"/>
        <v>3.9555</v>
      </c>
      <c r="J29" s="19"/>
      <c r="M29" s="13" t="s">
        <v>56</v>
      </c>
      <c r="N29" s="13" t="s">
        <v>35</v>
      </c>
      <c r="O29" s="13" t="s">
        <v>57</v>
      </c>
    </row>
    <row r="30">
      <c r="A30" s="5" t="s">
        <v>58</v>
      </c>
      <c r="B30" s="6">
        <v>0.2647</v>
      </c>
      <c r="C30" s="20"/>
      <c r="D30" s="20"/>
      <c r="E30" s="20"/>
      <c r="F30" s="20"/>
      <c r="G30" s="8">
        <v>77.0</v>
      </c>
      <c r="H30" s="10">
        <f t="shared" ref="H30:H31" si="9">B30*3600/G30</f>
        <v>12.37558442</v>
      </c>
      <c r="M30" s="13" t="s">
        <v>59</v>
      </c>
      <c r="N30" s="13">
        <v>764.0</v>
      </c>
      <c r="O30" s="21">
        <f t="shared" ref="O30:O32" si="10">N30/4</f>
        <v>191</v>
      </c>
    </row>
    <row r="31">
      <c r="A31" s="5" t="s">
        <v>60</v>
      </c>
      <c r="B31" s="6">
        <v>0.2647</v>
      </c>
      <c r="C31" s="20"/>
      <c r="D31" s="20"/>
      <c r="E31" s="20"/>
      <c r="F31" s="20"/>
      <c r="G31" s="8">
        <v>191.0</v>
      </c>
      <c r="H31" s="10">
        <f t="shared" si="9"/>
        <v>4.989109948</v>
      </c>
      <c r="J31" s="21">
        <f>iferror((B28+C28+D28+E28*1.5)*3600/G28,0)</f>
        <v>4.639882698</v>
      </c>
      <c r="M31" s="13" t="s">
        <v>61</v>
      </c>
      <c r="N31" s="13">
        <v>456.0</v>
      </c>
      <c r="O31" s="21">
        <f t="shared" si="10"/>
        <v>114</v>
      </c>
    </row>
    <row r="32">
      <c r="H32" s="22"/>
      <c r="M32" s="13" t="s">
        <v>62</v>
      </c>
      <c r="N32" s="13">
        <v>308.0</v>
      </c>
      <c r="O32" s="21">
        <f t="shared" si="10"/>
        <v>77</v>
      </c>
    </row>
    <row r="33">
      <c r="A33" s="1" t="s">
        <v>63</v>
      </c>
      <c r="H33" s="22"/>
      <c r="M33" s="13" t="s">
        <v>64</v>
      </c>
      <c r="N33" s="13">
        <v>400.0</v>
      </c>
    </row>
    <row r="34">
      <c r="A34" s="5" t="s">
        <v>37</v>
      </c>
      <c r="B34" s="16">
        <v>0.0</v>
      </c>
      <c r="C34" s="16">
        <v>0.0</v>
      </c>
      <c r="D34" s="6">
        <v>0.0833</v>
      </c>
      <c r="E34" s="7"/>
      <c r="F34" s="7"/>
      <c r="G34" s="8">
        <v>240.0</v>
      </c>
      <c r="H34" s="10">
        <f t="shared" ref="H34:H35" si="11">iferror((B34+C34+D34*1.5)*3600/G34,0)</f>
        <v>1.87425</v>
      </c>
      <c r="M34" s="13" t="s">
        <v>64</v>
      </c>
      <c r="N34" s="13">
        <v>341.0</v>
      </c>
    </row>
    <row r="35">
      <c r="A35" s="5" t="s">
        <v>39</v>
      </c>
      <c r="B35" s="16">
        <v>0.0</v>
      </c>
      <c r="C35" s="6">
        <v>0.0588</v>
      </c>
      <c r="D35" s="16">
        <v>0.2</v>
      </c>
      <c r="E35" s="7"/>
      <c r="F35" s="7"/>
      <c r="G35" s="8">
        <v>441.0</v>
      </c>
      <c r="H35" s="10">
        <f t="shared" si="11"/>
        <v>2.928979592</v>
      </c>
    </row>
    <row r="36">
      <c r="A36" s="5" t="s">
        <v>65</v>
      </c>
      <c r="B36" s="16">
        <v>0.0</v>
      </c>
      <c r="C36" s="6">
        <v>0.125</v>
      </c>
      <c r="D36" s="6">
        <v>0.125</v>
      </c>
      <c r="E36" s="16">
        <v>0.25</v>
      </c>
      <c r="F36" s="7"/>
      <c r="G36" s="8">
        <v>525.0</v>
      </c>
      <c r="H36" s="10">
        <f>iferror((B36+C36+D36+E36*1.5)*3600/G36,0)</f>
        <v>4.285714286</v>
      </c>
    </row>
    <row r="37">
      <c r="A37" s="5" t="s">
        <v>66</v>
      </c>
      <c r="B37" s="16">
        <v>0.0</v>
      </c>
      <c r="C37" s="6">
        <v>0.1473</v>
      </c>
      <c r="D37" s="6">
        <v>0.1473</v>
      </c>
      <c r="E37" s="6">
        <v>0.1304</v>
      </c>
      <c r="F37" s="6">
        <v>0.4488</v>
      </c>
      <c r="G37" s="8">
        <v>736.0</v>
      </c>
      <c r="H37" s="10">
        <f t="shared" ref="H37:H39" si="12">iferror((B37+C37+D37+E37+F37*1.5)*3600/G37,0)</f>
        <v>5.371630435</v>
      </c>
      <c r="I37" s="23" t="s">
        <v>67</v>
      </c>
    </row>
    <row r="38">
      <c r="A38" s="5" t="s">
        <v>50</v>
      </c>
      <c r="B38" s="16">
        <v>0.0</v>
      </c>
      <c r="C38" s="16">
        <v>0.25</v>
      </c>
      <c r="D38" s="16">
        <v>0.25</v>
      </c>
      <c r="E38" s="6">
        <v>0.2143</v>
      </c>
      <c r="F38" s="16">
        <v>0.5</v>
      </c>
      <c r="G38" s="8">
        <v>656.0</v>
      </c>
      <c r="H38" s="10">
        <f t="shared" si="12"/>
        <v>8.035792683</v>
      </c>
    </row>
    <row r="39">
      <c r="A39" s="5" t="s">
        <v>51</v>
      </c>
      <c r="B39" s="16">
        <v>0.0</v>
      </c>
      <c r="C39" s="16">
        <v>0.25</v>
      </c>
      <c r="D39" s="16">
        <v>0.25</v>
      </c>
      <c r="E39" s="6">
        <v>0.2143</v>
      </c>
      <c r="F39" s="16">
        <v>0.5</v>
      </c>
      <c r="G39" s="17">
        <v>736.0</v>
      </c>
      <c r="H39" s="18">
        <f t="shared" si="12"/>
        <v>7.162336957</v>
      </c>
    </row>
    <row r="40">
      <c r="H40" s="22"/>
    </row>
    <row r="41">
      <c r="A41" s="1" t="s">
        <v>68</v>
      </c>
      <c r="H41" s="22"/>
    </row>
    <row r="42">
      <c r="A42" s="5" t="s">
        <v>37</v>
      </c>
      <c r="B42" s="16">
        <v>0.0</v>
      </c>
      <c r="C42" s="6">
        <v>0.0752</v>
      </c>
      <c r="D42" s="6">
        <v>0.3056</v>
      </c>
      <c r="E42" s="7"/>
      <c r="F42" s="7"/>
      <c r="G42" s="8">
        <v>600.0</v>
      </c>
      <c r="H42" s="10">
        <f t="shared" ref="H42:H43" si="13">iferror((B42+C42+D42*1.5)*3600/G42,0)</f>
        <v>3.2016</v>
      </c>
    </row>
    <row r="43">
      <c r="A43" s="5" t="s">
        <v>39</v>
      </c>
      <c r="B43" s="16">
        <v>0.0</v>
      </c>
      <c r="C43" s="6">
        <v>0.1471</v>
      </c>
      <c r="D43" s="16">
        <v>0.2</v>
      </c>
      <c r="E43" s="7"/>
      <c r="F43" s="7"/>
      <c r="G43" s="8">
        <v>440.0</v>
      </c>
      <c r="H43" s="10">
        <f t="shared" si="13"/>
        <v>3.658090909</v>
      </c>
      <c r="I43" s="24" t="s">
        <v>69</v>
      </c>
      <c r="J43" s="24" t="s">
        <v>70</v>
      </c>
    </row>
    <row r="44">
      <c r="A44" s="5" t="s">
        <v>40</v>
      </c>
      <c r="B44" s="6">
        <v>0.0526</v>
      </c>
      <c r="C44" s="6">
        <v>0.0526</v>
      </c>
      <c r="D44" s="6">
        <v>0.065</v>
      </c>
      <c r="E44" s="25" t="s">
        <v>71</v>
      </c>
      <c r="G44" s="26">
        <v>420.0</v>
      </c>
      <c r="H44" s="10">
        <f>iferror(B44*3*3600/G44,0)</f>
        <v>1.352571429</v>
      </c>
      <c r="I44" s="10">
        <f t="shared" ref="I44:I46" si="14">iferror((B44*2+C44)*3*3600/G$45,0)</f>
        <v>1.352571429</v>
      </c>
      <c r="J44" s="10">
        <f t="shared" ref="J44:J46" si="15">iferror((B44*2+C44+D44)*3*3600/G$46,0)</f>
        <v>1.432285714</v>
      </c>
    </row>
    <row r="45">
      <c r="A45" s="5" t="s">
        <v>42</v>
      </c>
      <c r="B45" s="6">
        <v>0.1429</v>
      </c>
      <c r="C45" s="6">
        <v>0.1118</v>
      </c>
      <c r="D45" s="6">
        <v>0.0886</v>
      </c>
      <c r="G45" s="26">
        <v>1260.0</v>
      </c>
      <c r="H45" s="10">
        <f>iferror(B45*3*3600/G44,0)</f>
        <v>3.674571429</v>
      </c>
      <c r="I45" s="10">
        <f t="shared" si="14"/>
        <v>3.408</v>
      </c>
      <c r="J45" s="10">
        <f t="shared" si="15"/>
        <v>3.125571429</v>
      </c>
    </row>
    <row r="46">
      <c r="A46" s="5" t="s">
        <v>45</v>
      </c>
      <c r="B46" s="6">
        <v>0.0526</v>
      </c>
      <c r="C46" s="6">
        <v>0.065</v>
      </c>
      <c r="D46" s="6">
        <v>0.0886</v>
      </c>
      <c r="G46" s="26">
        <v>1680.0</v>
      </c>
      <c r="H46" s="10">
        <f>iferror(B46*3*3600/G44,0)</f>
        <v>1.352571429</v>
      </c>
      <c r="I46" s="10">
        <f t="shared" si="14"/>
        <v>1.458857143</v>
      </c>
      <c r="J46" s="10">
        <f t="shared" si="15"/>
        <v>1.663714286</v>
      </c>
    </row>
    <row r="47">
      <c r="A47" s="5" t="s">
        <v>66</v>
      </c>
      <c r="B47" s="16">
        <v>0.0</v>
      </c>
      <c r="C47" s="6">
        <v>0.1781</v>
      </c>
      <c r="D47" s="6">
        <v>0.1781</v>
      </c>
      <c r="E47" s="6">
        <v>0.1398</v>
      </c>
      <c r="F47" s="6">
        <v>0.2453</v>
      </c>
      <c r="G47" s="8">
        <v>532.0</v>
      </c>
      <c r="H47" s="10">
        <f t="shared" ref="H47:H49" si="16">iferror((B47+C47+D47+E47+F47*1.5)*3600/G47,0)</f>
        <v>5.846278195</v>
      </c>
    </row>
    <row r="48">
      <c r="A48" s="5" t="s">
        <v>50</v>
      </c>
      <c r="B48" s="16">
        <v>0.0</v>
      </c>
      <c r="C48" s="6">
        <v>0.2857</v>
      </c>
      <c r="D48" s="6">
        <v>0.2857</v>
      </c>
      <c r="E48" s="6">
        <v>0.2222</v>
      </c>
      <c r="F48" s="6">
        <v>0.4348</v>
      </c>
      <c r="G48" s="8">
        <v>846.0</v>
      </c>
      <c r="H48" s="10">
        <f t="shared" si="16"/>
        <v>6.152340426</v>
      </c>
    </row>
    <row r="49">
      <c r="A49" s="5" t="s">
        <v>51</v>
      </c>
      <c r="B49" s="16">
        <v>0.0</v>
      </c>
      <c r="C49" s="6">
        <v>0.2857</v>
      </c>
      <c r="D49" s="6">
        <v>0.2857</v>
      </c>
      <c r="E49" s="6">
        <v>0.2222</v>
      </c>
      <c r="F49" s="6">
        <v>0.4348</v>
      </c>
      <c r="G49" s="17">
        <v>846.0</v>
      </c>
      <c r="H49" s="18">
        <f t="shared" si="16"/>
        <v>6.152340426</v>
      </c>
    </row>
    <row r="51">
      <c r="A51" s="27" t="s">
        <v>72</v>
      </c>
      <c r="B51" s="28"/>
    </row>
    <row r="52">
      <c r="A52" s="29" t="s">
        <v>73</v>
      </c>
      <c r="B52" s="28"/>
    </row>
    <row r="53">
      <c r="A53" s="1" t="s">
        <v>56</v>
      </c>
      <c r="B53" s="2" t="s">
        <v>74</v>
      </c>
      <c r="C53" s="3" t="s">
        <v>75</v>
      </c>
    </row>
    <row r="54">
      <c r="A54" s="5" t="s">
        <v>18</v>
      </c>
      <c r="B54" s="14">
        <v>3370.0</v>
      </c>
      <c r="C54" s="8">
        <v>2.0</v>
      </c>
    </row>
    <row r="55">
      <c r="A55" s="5" t="s">
        <v>8</v>
      </c>
      <c r="B55" s="14">
        <v>3610.0</v>
      </c>
      <c r="C55" s="8">
        <v>3.0</v>
      </c>
    </row>
    <row r="56">
      <c r="A56" s="5" t="s">
        <v>28</v>
      </c>
      <c r="B56" s="14">
        <v>5620.0</v>
      </c>
      <c r="C56" s="8">
        <v>6.0</v>
      </c>
    </row>
    <row r="57">
      <c r="A57" s="5" t="s">
        <v>11</v>
      </c>
      <c r="B57" s="14">
        <v>3510.0</v>
      </c>
      <c r="C57" s="8">
        <v>1.0</v>
      </c>
    </row>
    <row r="58">
      <c r="A58" s="5" t="s">
        <v>76</v>
      </c>
      <c r="B58" s="14">
        <v>3780.0</v>
      </c>
      <c r="C58" s="8">
        <v>2.0</v>
      </c>
    </row>
    <row r="59">
      <c r="A59" s="5" t="s">
        <v>76</v>
      </c>
      <c r="B59" s="14">
        <v>3650.0</v>
      </c>
      <c r="C59" s="8">
        <v>2.0</v>
      </c>
    </row>
    <row r="60">
      <c r="A60" s="5" t="s">
        <v>76</v>
      </c>
      <c r="B60" s="14">
        <v>3550.0</v>
      </c>
      <c r="C60" s="8">
        <v>2.0</v>
      </c>
    </row>
    <row r="61">
      <c r="A61" s="5" t="s">
        <v>28</v>
      </c>
      <c r="B61" s="14">
        <v>5600.0</v>
      </c>
      <c r="C61" s="8">
        <v>6.0</v>
      </c>
    </row>
    <row r="62">
      <c r="A62" s="5" t="s">
        <v>28</v>
      </c>
      <c r="B62" s="14">
        <v>5900.0</v>
      </c>
      <c r="C62" s="8">
        <v>6.0</v>
      </c>
    </row>
    <row r="63">
      <c r="A63" s="13" t="s">
        <v>77</v>
      </c>
      <c r="B63" s="21">
        <f t="shared" ref="B63:C63" si="17">SUM(B54:B62)</f>
        <v>38590</v>
      </c>
      <c r="C63" s="21">
        <f t="shared" si="17"/>
        <v>30</v>
      </c>
    </row>
    <row r="64">
      <c r="A64" s="13" t="s">
        <v>78</v>
      </c>
    </row>
    <row r="65">
      <c r="A65" s="13" t="s">
        <v>77</v>
      </c>
      <c r="B65" s="21">
        <f>B63*1.5</f>
        <v>57885</v>
      </c>
    </row>
    <row r="67">
      <c r="A67" s="13" t="s">
        <v>79</v>
      </c>
    </row>
    <row r="68">
      <c r="A68" s="13" t="s">
        <v>80</v>
      </c>
    </row>
    <row r="69">
      <c r="A69" s="13" t="s">
        <v>81</v>
      </c>
    </row>
    <row r="70">
      <c r="A70" s="13" t="s">
        <v>82</v>
      </c>
    </row>
    <row r="71">
      <c r="A71" s="13" t="s">
        <v>83</v>
      </c>
    </row>
    <row r="72">
      <c r="A72" s="13" t="s">
        <v>84</v>
      </c>
    </row>
    <row r="73">
      <c r="A73" s="30" t="s">
        <v>85</v>
      </c>
    </row>
    <row r="74">
      <c r="A74" s="30" t="s">
        <v>86</v>
      </c>
    </row>
    <row r="75">
      <c r="A75" s="13" t="s">
        <v>87</v>
      </c>
    </row>
    <row r="76">
      <c r="A76" s="13" t="s">
        <v>88</v>
      </c>
    </row>
    <row r="77">
      <c r="A77" s="13" t="s">
        <v>89</v>
      </c>
    </row>
    <row r="78">
      <c r="A78" s="13" t="s">
        <v>78</v>
      </c>
    </row>
    <row r="79">
      <c r="A79" s="13" t="s">
        <v>90</v>
      </c>
    </row>
    <row r="80">
      <c r="A80" s="13" t="s">
        <v>91</v>
      </c>
    </row>
    <row r="81">
      <c r="A81" s="13" t="s">
        <v>92</v>
      </c>
    </row>
    <row r="82">
      <c r="A82" s="30" t="s">
        <v>93</v>
      </c>
    </row>
    <row r="84">
      <c r="A84" s="13" t="s">
        <v>94</v>
      </c>
    </row>
  </sheetData>
  <mergeCells count="15">
    <mergeCell ref="C56:D56"/>
    <mergeCell ref="C57:D57"/>
    <mergeCell ref="C58:D58"/>
    <mergeCell ref="C59:D59"/>
    <mergeCell ref="C60:D60"/>
    <mergeCell ref="C61:D61"/>
    <mergeCell ref="C62:D62"/>
    <mergeCell ref="C63:D63"/>
    <mergeCell ref="A2:B2"/>
    <mergeCell ref="I2:J2"/>
    <mergeCell ref="I5:J5"/>
    <mergeCell ref="E44:F46"/>
    <mergeCell ref="C53:D53"/>
    <mergeCell ref="C54:D54"/>
    <mergeCell ref="C55:D55"/>
  </mergeCells>
  <drawing r:id="rId2"/>
  <legacyDrawing r:id="rId3"/>
</worksheet>
</file>