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models\"/>
    </mc:Choice>
  </mc:AlternateContent>
  <xr:revisionPtr revIDLastSave="0" documentId="13_ncr:1_{3A2F1E3A-34B6-4BBF-B576-733ABFC73AA0}" xr6:coauthVersionLast="47" xr6:coauthVersionMax="47" xr10:uidLastSave="{00000000-0000-0000-0000-000000000000}"/>
  <bookViews>
    <workbookView xWindow="-103" yWindow="-103" windowWidth="16663" windowHeight="9017" xr2:uid="{8D54E336-B39B-413A-B1E1-3AD494D93B09}"/>
  </bookViews>
  <sheets>
    <sheet name="供股折讓大細" sheetId="3" r:id="rId1"/>
    <sheet name="2023 供股" sheetId="2" r:id="rId2"/>
    <sheet name="數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D7" i="3" s="1"/>
  <c r="D10" i="3" s="1"/>
  <c r="C6" i="3"/>
  <c r="C7" i="3" s="1"/>
  <c r="C10" i="3" s="1"/>
  <c r="B6" i="3"/>
  <c r="I5" i="3"/>
  <c r="H5" i="3"/>
  <c r="G5" i="3"/>
  <c r="G4" i="3"/>
  <c r="I3" i="3"/>
  <c r="I4" i="3" s="1"/>
  <c r="H3" i="3"/>
  <c r="H4" i="3" s="1"/>
  <c r="G3" i="3"/>
  <c r="I16" i="2"/>
  <c r="I14" i="2"/>
  <c r="J14" i="2" s="1"/>
  <c r="H5" i="2"/>
  <c r="H4" i="2"/>
  <c r="H6" i="2" s="1"/>
  <c r="B2" i="2"/>
  <c r="B15" i="2" s="1"/>
  <c r="J2" i="2"/>
  <c r="B3" i="2"/>
  <c r="C3" i="2"/>
  <c r="E3" i="2"/>
  <c r="J3" i="2"/>
  <c r="B4" i="2"/>
  <c r="I4" i="2"/>
  <c r="I6" i="2" s="1"/>
  <c r="I9" i="2" s="1"/>
  <c r="I11" i="2" s="1"/>
  <c r="K4" i="2"/>
  <c r="K6" i="2" s="1"/>
  <c r="M4" i="2"/>
  <c r="M6" i="2" s="1"/>
  <c r="M9" i="2" s="1"/>
  <c r="M11" i="2" s="1"/>
  <c r="J5" i="2"/>
  <c r="C6" i="2"/>
  <c r="B7" i="2"/>
  <c r="C7" i="2" s="1"/>
  <c r="J7" i="2"/>
  <c r="I8" i="2"/>
  <c r="K8" i="2"/>
  <c r="M8" i="2"/>
  <c r="J8" i="2" s="1"/>
  <c r="C9" i="2"/>
  <c r="E9" i="2"/>
  <c r="J10" i="2"/>
  <c r="M13" i="2"/>
  <c r="B20" i="2"/>
  <c r="C12" i="2" s="1"/>
  <c r="E12" i="2" s="1"/>
  <c r="H14" i="2" s="1"/>
  <c r="H16" i="2" s="1"/>
  <c r="B21" i="2"/>
  <c r="C20" i="1"/>
  <c r="D20" i="1"/>
  <c r="E20" i="1"/>
  <c r="F20" i="1"/>
  <c r="G20" i="1"/>
  <c r="L10" i="1"/>
  <c r="K10" i="1"/>
  <c r="L9" i="1"/>
  <c r="K9" i="1"/>
  <c r="L8" i="1"/>
  <c r="K8" i="1"/>
  <c r="L7" i="1"/>
  <c r="K7" i="1"/>
  <c r="L36" i="1"/>
  <c r="K36" i="1"/>
  <c r="L13" i="1"/>
  <c r="K13" i="1"/>
  <c r="L6" i="1"/>
  <c r="K6" i="1"/>
  <c r="C31" i="1"/>
  <c r="H20" i="1"/>
  <c r="I20" i="1"/>
  <c r="J20" i="1"/>
  <c r="C169" i="1"/>
  <c r="C164" i="1"/>
  <c r="C167" i="1" s="1"/>
  <c r="C154" i="1"/>
  <c r="C150" i="1"/>
  <c r="C145" i="1"/>
  <c r="C134" i="1"/>
  <c r="C128" i="1"/>
  <c r="C121" i="1"/>
  <c r="C114" i="1"/>
  <c r="C91" i="1"/>
  <c r="C85" i="1"/>
  <c r="C79" i="1"/>
  <c r="C61" i="1"/>
  <c r="C38" i="1"/>
  <c r="C13" i="1"/>
  <c r="I91" i="1"/>
  <c r="D91" i="1"/>
  <c r="I85" i="1"/>
  <c r="I79" i="1"/>
  <c r="I61" i="1"/>
  <c r="J38" i="1"/>
  <c r="J169" i="1"/>
  <c r="J164" i="1"/>
  <c r="J167" i="1" s="1"/>
  <c r="H164" i="1"/>
  <c r="H167" i="1" s="1"/>
  <c r="J26" i="1"/>
  <c r="J15" i="1"/>
  <c r="F154" i="1"/>
  <c r="F150" i="1"/>
  <c r="E154" i="1"/>
  <c r="E150" i="1"/>
  <c r="G138" i="1"/>
  <c r="G139" i="1"/>
  <c r="G140" i="1"/>
  <c r="G141" i="1"/>
  <c r="G142" i="1"/>
  <c r="G143" i="1"/>
  <c r="G144" i="1"/>
  <c r="G137" i="1"/>
  <c r="E138" i="1"/>
  <c r="E139" i="1"/>
  <c r="E140" i="1"/>
  <c r="E141" i="1"/>
  <c r="E142" i="1"/>
  <c r="E143" i="1"/>
  <c r="E144" i="1"/>
  <c r="E137" i="1"/>
  <c r="J145" i="1"/>
  <c r="H145" i="1"/>
  <c r="F145" i="1"/>
  <c r="G133" i="1"/>
  <c r="G132" i="1"/>
  <c r="G131" i="1"/>
  <c r="H134" i="1"/>
  <c r="E132" i="1"/>
  <c r="E133" i="1"/>
  <c r="E131" i="1"/>
  <c r="F134" i="1"/>
  <c r="E101" i="1"/>
  <c r="E102" i="1"/>
  <c r="E103" i="1"/>
  <c r="E100" i="1"/>
  <c r="E89" i="1"/>
  <c r="E90" i="1"/>
  <c r="E88" i="1"/>
  <c r="F91" i="1"/>
  <c r="F85" i="1"/>
  <c r="E85" i="1"/>
  <c r="E79" i="1"/>
  <c r="F79" i="1"/>
  <c r="F128" i="1"/>
  <c r="E128" i="1"/>
  <c r="E121" i="1"/>
  <c r="F121" i="1"/>
  <c r="H114" i="1"/>
  <c r="G114" i="1"/>
  <c r="E114" i="1"/>
  <c r="F114" i="1"/>
  <c r="E61" i="1"/>
  <c r="F61" i="1"/>
  <c r="E47" i="1"/>
  <c r="E48" i="1"/>
  <c r="E49" i="1"/>
  <c r="E46" i="1"/>
  <c r="G43" i="1"/>
  <c r="G42" i="1"/>
  <c r="G41" i="1"/>
  <c r="G40" i="1"/>
  <c r="G39" i="1"/>
  <c r="E43" i="1"/>
  <c r="E42" i="1"/>
  <c r="E41" i="1"/>
  <c r="E40" i="1"/>
  <c r="E39" i="1"/>
  <c r="H38" i="1"/>
  <c r="F38" i="1"/>
  <c r="G8" i="1"/>
  <c r="G9" i="1"/>
  <c r="G10" i="1"/>
  <c r="G11" i="1"/>
  <c r="G7" i="1"/>
  <c r="E8" i="1"/>
  <c r="E9" i="1"/>
  <c r="E10" i="1"/>
  <c r="E11" i="1"/>
  <c r="E7" i="1"/>
  <c r="E169" i="1"/>
  <c r="F169" i="1"/>
  <c r="G164" i="1"/>
  <c r="E164" i="1"/>
  <c r="E167" i="1" s="1"/>
  <c r="F164" i="1"/>
  <c r="F167" i="1" s="1"/>
  <c r="D169" i="1"/>
  <c r="D164" i="1"/>
  <c r="D167" i="1" s="1"/>
  <c r="D154" i="1"/>
  <c r="D150" i="1"/>
  <c r="G35" i="1"/>
  <c r="G32" i="1"/>
  <c r="G30" i="1"/>
  <c r="G29" i="1"/>
  <c r="G28" i="1"/>
  <c r="G27" i="1"/>
  <c r="G26" i="1"/>
  <c r="G22" i="1"/>
  <c r="G21" i="1"/>
  <c r="G17" i="1"/>
  <c r="G16" i="1"/>
  <c r="G15" i="1"/>
  <c r="G14" i="1"/>
  <c r="G12" i="1"/>
  <c r="G6" i="1"/>
  <c r="D35" i="1"/>
  <c r="E35" i="1" s="1"/>
  <c r="E32" i="1"/>
  <c r="E31" i="1"/>
  <c r="E30" i="1"/>
  <c r="E29" i="1"/>
  <c r="E28" i="1"/>
  <c r="E27" i="1"/>
  <c r="E26" i="1"/>
  <c r="E22" i="1"/>
  <c r="E21" i="1"/>
  <c r="E17" i="1"/>
  <c r="E16" i="1"/>
  <c r="E15" i="1"/>
  <c r="E14" i="1"/>
  <c r="E12" i="1"/>
  <c r="E6" i="1"/>
  <c r="E36" i="1"/>
  <c r="G36" i="1"/>
  <c r="J13" i="1"/>
  <c r="F13" i="1"/>
  <c r="H13" i="1"/>
  <c r="I169" i="1"/>
  <c r="I164" i="1"/>
  <c r="I167" i="1" s="1"/>
  <c r="I154" i="1"/>
  <c r="I150" i="1"/>
  <c r="I145" i="1"/>
  <c r="D145" i="1"/>
  <c r="I134" i="1"/>
  <c r="D134" i="1"/>
  <c r="D128" i="1"/>
  <c r="D121" i="1"/>
  <c r="I114" i="1"/>
  <c r="D114" i="1"/>
  <c r="D85" i="1"/>
  <c r="D79" i="1"/>
  <c r="D61" i="1"/>
  <c r="I38" i="1"/>
  <c r="D38" i="1"/>
  <c r="I13" i="1"/>
  <c r="I23" i="1" s="1"/>
  <c r="I25" i="1" s="1"/>
  <c r="I33" i="1" s="1"/>
  <c r="D13" i="1"/>
  <c r="C11" i="3" l="1"/>
  <c r="C15" i="3" s="1"/>
  <c r="C12" i="3"/>
  <c r="C13" i="3"/>
  <c r="H6" i="3" s="1"/>
  <c r="H7" i="3" s="1"/>
  <c r="H8" i="3" s="1"/>
  <c r="D11" i="3"/>
  <c r="D15" i="3" s="1"/>
  <c r="D12" i="3"/>
  <c r="D13" i="3"/>
  <c r="I6" i="3" s="1"/>
  <c r="I7" i="3" s="1"/>
  <c r="I8" i="3" s="1"/>
  <c r="B7" i="3"/>
  <c r="B10" i="3" s="1"/>
  <c r="J16" i="2"/>
  <c r="K14" i="2"/>
  <c r="B23" i="2"/>
  <c r="B25" i="2" s="1"/>
  <c r="J4" i="2"/>
  <c r="J6" i="2" s="1"/>
  <c r="B8" i="2"/>
  <c r="B11" i="2" s="1"/>
  <c r="J9" i="2"/>
  <c r="J11" i="2" s="1"/>
  <c r="K9" i="2"/>
  <c r="K11" i="2" s="1"/>
  <c r="E7" i="2"/>
  <c r="C8" i="2"/>
  <c r="C2" i="2"/>
  <c r="E6" i="2"/>
  <c r="E2" i="2"/>
  <c r="E4" i="2" s="1"/>
  <c r="C23" i="1"/>
  <c r="C25" i="1" s="1"/>
  <c r="C33" i="1" s="1"/>
  <c r="K20" i="1"/>
  <c r="D23" i="1"/>
  <c r="D25" i="1" s="1"/>
  <c r="D33" i="1" s="1"/>
  <c r="H23" i="1"/>
  <c r="H25" i="1" s="1"/>
  <c r="H33" i="1" s="1"/>
  <c r="F23" i="1"/>
  <c r="F25" i="1" s="1"/>
  <c r="F33" i="1" s="1"/>
  <c r="C159" i="1"/>
  <c r="G13" i="1"/>
  <c r="J23" i="1"/>
  <c r="J25" i="1" s="1"/>
  <c r="D159" i="1"/>
  <c r="E134" i="1"/>
  <c r="E13" i="1"/>
  <c r="E23" i="1" s="1"/>
  <c r="E91" i="1"/>
  <c r="G134" i="1"/>
  <c r="G145" i="1"/>
  <c r="E159" i="1"/>
  <c r="E38" i="1"/>
  <c r="F159" i="1"/>
  <c r="J33" i="1"/>
  <c r="E145" i="1"/>
  <c r="G38" i="1"/>
  <c r="G23" i="1"/>
  <c r="G25" i="1" s="1"/>
  <c r="G33" i="1" s="1"/>
  <c r="I159" i="1"/>
  <c r="I11" i="3" l="1"/>
  <c r="H11" i="3"/>
  <c r="B11" i="3"/>
  <c r="B15" i="3" s="1"/>
  <c r="B12" i="3"/>
  <c r="B13" i="3"/>
  <c r="G6" i="3" s="1"/>
  <c r="G7" i="3" s="1"/>
  <c r="G8" i="3" s="1"/>
  <c r="B13" i="2"/>
  <c r="B16" i="2"/>
  <c r="K16" i="2"/>
  <c r="M14" i="2"/>
  <c r="M16" i="2" s="1"/>
  <c r="E8" i="2"/>
  <c r="E11" i="2" s="1"/>
  <c r="E13" i="2" s="1"/>
  <c r="E15" i="2"/>
  <c r="C15" i="2"/>
  <c r="C4" i="2"/>
  <c r="C11" i="2" s="1"/>
  <c r="C13" i="2" s="1"/>
  <c r="L33" i="1"/>
  <c r="E25" i="1"/>
  <c r="E33" i="1" s="1"/>
  <c r="K33" i="1" s="1"/>
  <c r="K23" i="1"/>
  <c r="H12" i="3" l="1"/>
  <c r="H15" i="3" s="1"/>
  <c r="H14" i="3"/>
  <c r="H16" i="3" s="1"/>
  <c r="G11" i="3"/>
  <c r="I14" i="3"/>
  <c r="I12" i="3"/>
  <c r="I15" i="3" s="1"/>
  <c r="E16" i="2"/>
  <c r="C16" i="2"/>
  <c r="G12" i="3" l="1"/>
  <c r="G15" i="3" s="1"/>
  <c r="G14" i="3"/>
  <c r="G16" i="3" s="1"/>
  <c r="I16" i="3"/>
</calcChain>
</file>

<file path=xl/sharedStrings.xml><?xml version="1.0" encoding="utf-8"?>
<sst xmlns="http://schemas.openxmlformats.org/spreadsheetml/2006/main" count="237" uniqueCount="158">
  <si>
    <t>全年</t>
    <phoneticPr fontId="2" type="noConversion"/>
  </si>
  <si>
    <t>收益</t>
    <phoneticPr fontId="2" type="noConversion"/>
  </si>
  <si>
    <t>物業經營開支</t>
    <phoneticPr fontId="2" type="noConversion"/>
  </si>
  <si>
    <t>物業收入淨額</t>
    <phoneticPr fontId="2" type="noConversion"/>
  </si>
  <si>
    <t>一般行政開支</t>
    <phoneticPr fontId="2" type="noConversion"/>
  </si>
  <si>
    <t>投資物業公平值及商譽減值</t>
  </si>
  <si>
    <t>投資物業公平值及商譽減值</t>
    <phoneticPr fontId="2" type="noConversion"/>
  </si>
  <si>
    <t>利息收入</t>
    <phoneticPr fontId="2" type="noConversion"/>
  </si>
  <si>
    <t>財務成本</t>
    <phoneticPr fontId="2" type="noConversion"/>
  </si>
  <si>
    <t>稅前溢利</t>
    <phoneticPr fontId="2" type="noConversion"/>
  </si>
  <si>
    <t>稅</t>
    <phoneticPr fontId="2" type="noConversion"/>
  </si>
  <si>
    <t>分派前溢利</t>
    <phoneticPr fontId="2" type="noConversion"/>
  </si>
  <si>
    <t>分派</t>
    <phoneticPr fontId="2" type="noConversion"/>
  </si>
  <si>
    <t>Apr 20 - Mar 21</t>
    <phoneticPr fontId="2" type="noConversion"/>
  </si>
  <si>
    <t>Apr 19 - Mar 20</t>
    <phoneticPr fontId="2" type="noConversion"/>
  </si>
  <si>
    <t>半年</t>
    <phoneticPr fontId="2" type="noConversion"/>
  </si>
  <si>
    <t>可分派總額</t>
    <phoneticPr fontId="2" type="noConversion"/>
  </si>
  <si>
    <t>每單位分派</t>
    <phoneticPr fontId="2" type="noConversion"/>
  </si>
  <si>
    <t>零售租金</t>
    <phoneticPr fontId="2" type="noConversion"/>
  </si>
  <si>
    <t>商舖</t>
    <phoneticPr fontId="2" type="noConversion"/>
  </si>
  <si>
    <t>街市</t>
    <phoneticPr fontId="2" type="noConversion"/>
  </si>
  <si>
    <t>教育福利</t>
    <phoneticPr fontId="2" type="noConversion"/>
  </si>
  <si>
    <t>商場營銷</t>
    <phoneticPr fontId="2" type="noConversion"/>
  </si>
  <si>
    <t>開支收回及其他</t>
    <phoneticPr fontId="2" type="noConversion"/>
  </si>
  <si>
    <t>總計</t>
    <phoneticPr fontId="2" type="noConversion"/>
  </si>
  <si>
    <t>租用率</t>
    <phoneticPr fontId="2" type="noConversion"/>
  </si>
  <si>
    <t>續租租金調整 率</t>
    <phoneticPr fontId="2" type="noConversion"/>
  </si>
  <si>
    <t>總面額百份比</t>
    <phoneticPr fontId="2" type="noConversion"/>
  </si>
  <si>
    <t>商戶每尺銷售額增長</t>
    <phoneticPr fontId="2" type="noConversion"/>
  </si>
  <si>
    <t>飲食</t>
    <phoneticPr fontId="2" type="noConversion"/>
  </si>
  <si>
    <t>超市</t>
    <phoneticPr fontId="2" type="noConversion"/>
  </si>
  <si>
    <t>一般</t>
    <phoneticPr fontId="2" type="noConversion"/>
  </si>
  <si>
    <t>整體</t>
    <phoneticPr fontId="2" type="noConversion"/>
  </si>
  <si>
    <t>租金對銷售比例</t>
    <phoneticPr fontId="2" type="noConversion"/>
  </si>
  <si>
    <t>都會</t>
    <phoneticPr fontId="2" type="noConversion"/>
  </si>
  <si>
    <t>匯坊</t>
    <phoneticPr fontId="2" type="noConversion"/>
  </si>
  <si>
    <t>鄰里</t>
    <phoneticPr fontId="2" type="noConversion"/>
  </si>
  <si>
    <t>物業組合數目</t>
    <phoneticPr fontId="2" type="noConversion"/>
  </si>
  <si>
    <t>零售物業估值</t>
    <phoneticPr fontId="2" type="noConversion"/>
  </si>
  <si>
    <t>平均每月租金</t>
    <phoneticPr fontId="2" type="noConversion"/>
  </si>
  <si>
    <t>行業 (佔租金百份比)</t>
    <phoneticPr fontId="2" type="noConversion"/>
  </si>
  <si>
    <t>服務</t>
    <phoneticPr fontId="2" type="noConversion"/>
  </si>
  <si>
    <t>醫療</t>
    <phoneticPr fontId="2" type="noConversion"/>
  </si>
  <si>
    <t>教育</t>
    <phoneticPr fontId="2" type="noConversion"/>
  </si>
  <si>
    <t>貴重商品</t>
    <phoneticPr fontId="2" type="noConversion"/>
  </si>
  <si>
    <t>其他</t>
    <phoneticPr fontId="2" type="noConversion"/>
  </si>
  <si>
    <t>總數</t>
    <phoneticPr fontId="2" type="noConversion"/>
  </si>
  <si>
    <t>2021/22</t>
    <phoneticPr fontId="2" type="noConversion"/>
  </si>
  <si>
    <t>2022/23</t>
    <phoneticPr fontId="2" type="noConversion"/>
  </si>
  <si>
    <t>2023/24</t>
    <phoneticPr fontId="2" type="noConversion"/>
  </si>
  <si>
    <t>短租或空置</t>
    <phoneticPr fontId="2" type="noConversion"/>
  </si>
  <si>
    <t>租約到期情況(面積百份比)</t>
    <phoneticPr fontId="2" type="noConversion"/>
  </si>
  <si>
    <t>租約到期情況(租金百份比)</t>
    <phoneticPr fontId="2" type="noConversion"/>
  </si>
  <si>
    <t>零售</t>
    <phoneticPr fontId="2" type="noConversion"/>
  </si>
  <si>
    <t>停車場</t>
    <phoneticPr fontId="2" type="noConversion"/>
  </si>
  <si>
    <t>月租</t>
    <phoneticPr fontId="2" type="noConversion"/>
  </si>
  <si>
    <t>時租</t>
    <phoneticPr fontId="2" type="noConversion"/>
  </si>
  <si>
    <t>物業開支</t>
    <phoneticPr fontId="2" type="noConversion"/>
  </si>
  <si>
    <t>員工成本</t>
    <phoneticPr fontId="2" type="noConversion"/>
  </si>
  <si>
    <t>維修</t>
    <phoneticPr fontId="2" type="noConversion"/>
  </si>
  <si>
    <t>物業管理人</t>
    <phoneticPr fontId="2" type="noConversion"/>
  </si>
  <si>
    <t>水電煤</t>
    <phoneticPr fontId="2" type="noConversion"/>
  </si>
  <si>
    <t>地租</t>
    <phoneticPr fontId="2" type="noConversion"/>
  </si>
  <si>
    <t>市場推廣</t>
    <phoneticPr fontId="2" type="noConversion"/>
  </si>
  <si>
    <t>屋村公用地方</t>
    <phoneticPr fontId="2" type="noConversion"/>
  </si>
  <si>
    <t>香港停車場</t>
    <phoneticPr fontId="2" type="noConversion"/>
  </si>
  <si>
    <t>香港零售</t>
    <phoneticPr fontId="2" type="noConversion"/>
  </si>
  <si>
    <t>估值</t>
    <phoneticPr fontId="2" type="noConversion"/>
  </si>
  <si>
    <t>香港</t>
    <phoneticPr fontId="2" type="noConversion"/>
  </si>
  <si>
    <t>寫字樓</t>
    <phoneticPr fontId="2" type="noConversion"/>
  </si>
  <si>
    <t>大陸</t>
    <phoneticPr fontId="2" type="noConversion"/>
  </si>
  <si>
    <t>澳洲</t>
    <phoneticPr fontId="2" type="noConversion"/>
  </si>
  <si>
    <t>英國</t>
    <phoneticPr fontId="2" type="noConversion"/>
  </si>
  <si>
    <t>投資物業總估值</t>
    <phoneticPr fontId="2" type="noConversion"/>
  </si>
  <si>
    <t>少數權益</t>
    <phoneticPr fontId="2" type="noConversion"/>
  </si>
  <si>
    <t>調整</t>
    <phoneticPr fontId="2" type="noConversion"/>
  </si>
  <si>
    <t>遞延稅項</t>
    <phoneticPr fontId="2" type="noConversion"/>
  </si>
  <si>
    <t>CB公平值</t>
    <phoneticPr fontId="2" type="noConversion"/>
  </si>
  <si>
    <t>金融工具公平值</t>
    <phoneticPr fontId="2" type="noConversion"/>
  </si>
  <si>
    <t>折舊</t>
    <phoneticPr fontId="2" type="noConversion"/>
  </si>
  <si>
    <t>其他非現金收入</t>
    <phoneticPr fontId="2" type="noConversion"/>
  </si>
  <si>
    <t>酌情分派</t>
    <phoneticPr fontId="2" type="noConversion"/>
  </si>
  <si>
    <t>現金</t>
    <phoneticPr fontId="2" type="noConversion"/>
  </si>
  <si>
    <t>貸款</t>
    <phoneticPr fontId="2" type="noConversion"/>
  </si>
  <si>
    <t>帳面值</t>
    <phoneticPr fontId="2" type="noConversion"/>
  </si>
  <si>
    <t>淨負債</t>
    <phoneticPr fontId="2" type="noConversion"/>
  </si>
  <si>
    <t>單位</t>
    <phoneticPr fontId="2" type="noConversion"/>
  </si>
  <si>
    <t>每股帳面值</t>
    <phoneticPr fontId="2" type="noConversion"/>
  </si>
  <si>
    <t>中國零售</t>
    <phoneticPr fontId="2" type="noConversion"/>
  </si>
  <si>
    <t>辦公室</t>
    <phoneticPr fontId="2" type="noConversion"/>
  </si>
  <si>
    <t>負債比率(%)</t>
    <phoneticPr fontId="2" type="noConversion"/>
  </si>
  <si>
    <t>Apr20 - Sept20</t>
    <phoneticPr fontId="2" type="noConversion"/>
  </si>
  <si>
    <t>Oct20 - Mar21</t>
    <phoneticPr fontId="2" type="noConversion"/>
  </si>
  <si>
    <t>Oct19 - Mar20</t>
    <phoneticPr fontId="2" type="noConversion"/>
  </si>
  <si>
    <t>Apr19 - Sept19</t>
    <phoneticPr fontId="2" type="noConversion"/>
  </si>
  <si>
    <t>Apr 18 - Mar 19</t>
    <phoneticPr fontId="2" type="noConversion"/>
  </si>
  <si>
    <t>Apr21 - Sept21</t>
    <phoneticPr fontId="2" type="noConversion"/>
  </si>
  <si>
    <t>出售金融資產</t>
    <phoneticPr fontId="2" type="noConversion"/>
  </si>
  <si>
    <t>合營公司</t>
    <phoneticPr fontId="2" type="noConversion"/>
  </si>
  <si>
    <t>HOH</t>
    <phoneticPr fontId="2" type="noConversion"/>
  </si>
  <si>
    <t>YOY</t>
    <phoneticPr fontId="2" type="noConversion"/>
  </si>
  <si>
    <t>百萬</t>
    <phoneticPr fontId="2" type="noConversion"/>
  </si>
  <si>
    <t>cap 咁多錢</t>
    <phoneticPr fontId="2" type="noConversion"/>
  </si>
  <si>
    <t>供股價</t>
    <phoneticPr fontId="2" type="noConversion"/>
  </si>
  <si>
    <t>新發咁多股</t>
    <phoneticPr fontId="2" type="noConversion"/>
  </si>
  <si>
    <t>新有咁多股</t>
    <phoneticPr fontId="2" type="noConversion"/>
  </si>
  <si>
    <t>多咗咁多股</t>
    <phoneticPr fontId="2" type="noConversion"/>
  </si>
  <si>
    <t>每5股多一股，即係發大咁多</t>
    <phoneticPr fontId="2" type="noConversion"/>
  </si>
  <si>
    <t>而家咁多股</t>
    <phoneticPr fontId="2" type="noConversion"/>
  </si>
  <si>
    <t>負債比率 net gearing aka net debt to equity</t>
    <phoneticPr fontId="2" type="noConversion"/>
  </si>
  <si>
    <t>淨負債　net debt</t>
    <phoneticPr fontId="2" type="noConversion"/>
  </si>
  <si>
    <t>每股帳面值 aka 每股淨資產　book value per share BVPS</t>
    <phoneticPr fontId="2" type="noConversion"/>
  </si>
  <si>
    <t>股數</t>
    <phoneticPr fontId="2" type="noConversion"/>
  </si>
  <si>
    <t>淨資產 aka 帳面值 book aka equity</t>
    <phoneticPr fontId="2" type="noConversion"/>
  </si>
  <si>
    <t>稅前收入</t>
    <phoneticPr fontId="2" type="noConversion"/>
  </si>
  <si>
    <t>MI（唔明有得佢）</t>
    <phoneticPr fontId="2" type="noConversion"/>
  </si>
  <si>
    <t>總負債</t>
    <phoneticPr fontId="2" type="noConversion"/>
  </si>
  <si>
    <t>公平值</t>
    <phoneticPr fontId="2" type="noConversion"/>
  </si>
  <si>
    <t>其他負債</t>
    <phoneticPr fontId="2" type="noConversion"/>
  </si>
  <si>
    <t>核心</t>
    <phoneticPr fontId="2" type="noConversion"/>
  </si>
  <si>
    <t>帶息負債</t>
    <phoneticPr fontId="2" type="noConversion"/>
  </si>
  <si>
    <t>利息開支</t>
    <phoneticPr fontId="2" type="noConversion"/>
  </si>
  <si>
    <t>淨物業收入</t>
    <phoneticPr fontId="2" type="noConversion"/>
  </si>
  <si>
    <t>總資產</t>
    <phoneticPr fontId="2" type="noConversion"/>
  </si>
  <si>
    <t>其他資產</t>
    <phoneticPr fontId="2" type="noConversion"/>
  </si>
  <si>
    <t>收入</t>
    <phoneticPr fontId="2" type="noConversion"/>
  </si>
  <si>
    <t>現水</t>
    <phoneticPr fontId="2" type="noConversion"/>
  </si>
  <si>
    <t>FY22</t>
    <phoneticPr fontId="2" type="noConversion"/>
  </si>
  <si>
    <t>1H22</t>
    <phoneticPr fontId="2" type="noConversion"/>
  </si>
  <si>
    <t>2H22</t>
    <phoneticPr fontId="2" type="noConversion"/>
  </si>
  <si>
    <t>1H23</t>
    <phoneticPr fontId="2" type="noConversion"/>
  </si>
  <si>
    <t>還債後</t>
    <phoneticPr fontId="2" type="noConversion"/>
  </si>
  <si>
    <t>一半還債</t>
    <phoneticPr fontId="2" type="noConversion"/>
  </si>
  <si>
    <t>供股後</t>
    <phoneticPr fontId="2" type="noConversion"/>
  </si>
  <si>
    <t>供股前</t>
    <phoneticPr fontId="2" type="noConversion"/>
  </si>
  <si>
    <t>（百萬港紙）</t>
    <phoneticPr fontId="2" type="noConversion"/>
  </si>
  <si>
    <t>每股分派</t>
    <phoneticPr fontId="2" type="noConversion"/>
  </si>
  <si>
    <t>而家</t>
    <phoneticPr fontId="2" type="noConversion"/>
  </si>
  <si>
    <t>大折讓</t>
    <phoneticPr fontId="2" type="noConversion"/>
  </si>
  <si>
    <t>小折讓</t>
    <phoneticPr fontId="2" type="noConversion"/>
  </si>
  <si>
    <t>舊帳面值</t>
    <phoneticPr fontId="2" type="noConversion"/>
  </si>
  <si>
    <t>舊股數</t>
    <phoneticPr fontId="2" type="noConversion"/>
  </si>
  <si>
    <t>停牌前股價</t>
    <phoneticPr fontId="2" type="noConversion"/>
  </si>
  <si>
    <t>舊每股帳面值</t>
    <phoneticPr fontId="2" type="noConversion"/>
  </si>
  <si>
    <t>折讓</t>
    <phoneticPr fontId="2" type="noConversion"/>
  </si>
  <si>
    <t>新帳面值</t>
    <phoneticPr fontId="2" type="noConversion"/>
  </si>
  <si>
    <t>新股數</t>
    <phoneticPr fontId="2" type="noConversion"/>
  </si>
  <si>
    <t>新每股帳面值</t>
    <phoneticPr fontId="2" type="noConversion"/>
  </si>
  <si>
    <t>每股帳面值細咗咁多</t>
    <phoneticPr fontId="2" type="noConversion"/>
  </si>
  <si>
    <t>除權前價</t>
    <phoneticPr fontId="2" type="noConversion"/>
  </si>
  <si>
    <t>發大咁多</t>
    <phoneticPr fontId="2" type="noConversion"/>
  </si>
  <si>
    <t>除權價</t>
    <phoneticPr fontId="2" type="noConversion"/>
  </si>
  <si>
    <t>咁多供一</t>
    <phoneticPr fontId="2" type="noConversion"/>
  </si>
  <si>
    <t>威士價</t>
    <phoneticPr fontId="2" type="noConversion"/>
  </si>
  <si>
    <t>一手領展除權後值咁多</t>
    <phoneticPr fontId="2" type="noConversion"/>
  </si>
  <si>
    <t>一手供咁多錢</t>
    <phoneticPr fontId="2" type="noConversion"/>
  </si>
  <si>
    <t>一手領展威士值咁多</t>
    <phoneticPr fontId="2" type="noConversion"/>
  </si>
  <si>
    <t>總共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</si>
</sst>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0.000"/>
    <numFmt numFmtId="178" formatCode="#,##0.0_);[Red]\(#,##0.0\)"/>
    <numFmt numFmtId="179" formatCode="0.0%"/>
    <numFmt numFmtId="180" formatCode="#,##0_ "/>
    <numFmt numFmtId="181" formatCode="#,##0.0_ "/>
    <numFmt numFmtId="182" formatCode="0.0_ 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2"/>
      <color rgb="FFFFFF0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38" fontId="0" fillId="0" borderId="0" xfId="0" applyNumberFormat="1">
      <alignment vertical="center"/>
    </xf>
    <xf numFmtId="38" fontId="0" fillId="0" borderId="1" xfId="0" applyNumberFormat="1" applyBorder="1">
      <alignment vertical="center"/>
    </xf>
    <xf numFmtId="0" fontId="3" fillId="0" borderId="0" xfId="0" applyFont="1">
      <alignment vertical="center"/>
    </xf>
    <xf numFmtId="178" fontId="0" fillId="0" borderId="0" xfId="0" applyNumberFormat="1">
      <alignment vertical="center"/>
    </xf>
    <xf numFmtId="178" fontId="0" fillId="0" borderId="1" xfId="0" applyNumberFormat="1" applyBorder="1">
      <alignment vertical="center"/>
    </xf>
    <xf numFmtId="179" fontId="0" fillId="0" borderId="0" xfId="1" applyNumberFormat="1" applyFont="1">
      <alignment vertical="center"/>
    </xf>
    <xf numFmtId="38" fontId="3" fillId="0" borderId="0" xfId="0" applyNumberFormat="1" applyFont="1">
      <alignment vertical="center"/>
    </xf>
    <xf numFmtId="38" fontId="0" fillId="0" borderId="2" xfId="0" applyNumberFormat="1" applyBorder="1">
      <alignment vertical="center"/>
    </xf>
    <xf numFmtId="0" fontId="0" fillId="0" borderId="2" xfId="0" applyBorder="1">
      <alignment vertical="center"/>
    </xf>
    <xf numFmtId="38" fontId="0" fillId="0" borderId="3" xfId="0" applyNumberFormat="1" applyBorder="1">
      <alignment vertical="center"/>
    </xf>
    <xf numFmtId="38" fontId="0" fillId="2" borderId="0" xfId="0" applyNumberFormat="1" applyFill="1">
      <alignment vertical="center"/>
    </xf>
    <xf numFmtId="38" fontId="0" fillId="3" borderId="0" xfId="0" applyNumberFormat="1" applyFill="1">
      <alignment vertical="center"/>
    </xf>
    <xf numFmtId="38" fontId="0" fillId="5" borderId="0" xfId="0" applyNumberFormat="1" applyFill="1">
      <alignment vertical="center"/>
    </xf>
    <xf numFmtId="177" fontId="4" fillId="4" borderId="0" xfId="0" applyNumberFormat="1" applyFont="1" applyFill="1">
      <alignment vertical="center"/>
    </xf>
    <xf numFmtId="9" fontId="0" fillId="0" borderId="0" xfId="1" applyFont="1">
      <alignment vertical="center"/>
    </xf>
    <xf numFmtId="9" fontId="0" fillId="0" borderId="0" xfId="1" applyFont="1" applyFill="1">
      <alignment vertical="center"/>
    </xf>
    <xf numFmtId="9" fontId="0" fillId="3" borderId="0" xfId="1" applyFont="1" applyFill="1">
      <alignment vertical="center"/>
    </xf>
    <xf numFmtId="38" fontId="0" fillId="6" borderId="0" xfId="0" applyNumberFormat="1" applyFill="1">
      <alignment vertical="center"/>
    </xf>
    <xf numFmtId="178" fontId="0" fillId="2" borderId="0" xfId="0" applyNumberFormat="1" applyFill="1">
      <alignment vertical="center"/>
    </xf>
    <xf numFmtId="38" fontId="0" fillId="2" borderId="1" xfId="0" applyNumberFormat="1" applyFill="1" applyBorder="1">
      <alignment vertical="center"/>
    </xf>
    <xf numFmtId="38" fontId="0" fillId="7" borderId="0" xfId="0" applyNumberFormat="1" applyFill="1">
      <alignment vertical="center"/>
    </xf>
    <xf numFmtId="178" fontId="5" fillId="0" borderId="0" xfId="0" applyNumberFormat="1" applyFont="1">
      <alignment vertical="center"/>
    </xf>
    <xf numFmtId="2" fontId="0" fillId="0" borderId="0" xfId="0" applyNumberFormat="1">
      <alignment vertical="center"/>
    </xf>
    <xf numFmtId="180" fontId="0" fillId="0" borderId="0" xfId="0" applyNumberFormat="1">
      <alignment vertical="center"/>
    </xf>
    <xf numFmtId="179" fontId="5" fillId="0" borderId="0" xfId="1" applyNumberFormat="1" applyFont="1" applyFill="1">
      <alignment vertical="center"/>
    </xf>
    <xf numFmtId="178" fontId="5" fillId="2" borderId="1" xfId="0" applyNumberFormat="1" applyFont="1" applyFill="1" applyBorder="1">
      <alignment vertical="center"/>
    </xf>
    <xf numFmtId="178" fontId="5" fillId="2" borderId="0" xfId="0" applyNumberFormat="1" applyFont="1" applyFill="1">
      <alignment vertical="center"/>
    </xf>
    <xf numFmtId="181" fontId="0" fillId="0" borderId="0" xfId="1" applyNumberFormat="1" applyFont="1">
      <alignment vertical="center"/>
    </xf>
    <xf numFmtId="182" fontId="0" fillId="0" borderId="0" xfId="0" applyNumberFormat="1">
      <alignment vertical="center"/>
    </xf>
    <xf numFmtId="176" fontId="0" fillId="5" borderId="0" xfId="0" applyNumberFormat="1" applyFill="1">
      <alignment vertical="center"/>
    </xf>
    <xf numFmtId="178" fontId="0" fillId="5" borderId="0" xfId="0" applyNumberFormat="1" applyFill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E2B92-9E0A-49A4-B630-86BC70B78BD4}">
  <dimension ref="A1:I16"/>
  <sheetViews>
    <sheetView tabSelected="1" zoomScaleNormal="100" workbookViewId="0">
      <selection activeCell="I11" sqref="I11"/>
    </sheetView>
  </sheetViews>
  <sheetFormatPr defaultRowHeight="16.75" x14ac:dyDescent="0.45"/>
  <cols>
    <col min="1" max="1" width="29.3046875" bestFit="1" customWidth="1"/>
    <col min="2" max="4" width="8" bestFit="1" customWidth="1"/>
    <col min="5" max="5" width="3.69140625" customWidth="1"/>
    <col min="6" max="6" width="24.07421875" bestFit="1" customWidth="1"/>
    <col min="7" max="9" width="8.765625" bestFit="1" customWidth="1"/>
  </cols>
  <sheetData>
    <row r="1" spans="1:9" x14ac:dyDescent="0.45">
      <c r="B1" t="s">
        <v>137</v>
      </c>
      <c r="C1" t="s">
        <v>138</v>
      </c>
      <c r="D1" t="s">
        <v>139</v>
      </c>
      <c r="G1" t="s">
        <v>137</v>
      </c>
      <c r="H1" t="s">
        <v>138</v>
      </c>
      <c r="I1" t="s">
        <v>139</v>
      </c>
    </row>
    <row r="2" spans="1:9" x14ac:dyDescent="0.45">
      <c r="A2" t="s">
        <v>102</v>
      </c>
      <c r="B2" s="13">
        <v>18647</v>
      </c>
      <c r="C2" s="13">
        <v>18647</v>
      </c>
      <c r="D2" s="13">
        <v>18647</v>
      </c>
      <c r="F2" t="s">
        <v>140</v>
      </c>
      <c r="G2" s="26">
        <v>170569</v>
      </c>
      <c r="H2" s="26">
        <v>170569</v>
      </c>
      <c r="I2" s="26">
        <v>170569</v>
      </c>
    </row>
    <row r="3" spans="1:9" x14ac:dyDescent="0.45">
      <c r="B3" s="3"/>
      <c r="C3" s="3"/>
      <c r="D3" s="3"/>
      <c r="F3" t="s">
        <v>141</v>
      </c>
      <c r="G3" s="6">
        <f>B9</f>
        <v>2109.4</v>
      </c>
      <c r="H3" s="6">
        <f t="shared" ref="H3:I3" si="0">C9</f>
        <v>2109.4</v>
      </c>
      <c r="I3" s="6">
        <f t="shared" si="0"/>
        <v>2109.4</v>
      </c>
    </row>
    <row r="4" spans="1:9" x14ac:dyDescent="0.45">
      <c r="A4" t="s">
        <v>142</v>
      </c>
      <c r="B4" s="6">
        <v>62.8</v>
      </c>
      <c r="C4" s="6">
        <v>62.8</v>
      </c>
      <c r="D4" s="6">
        <v>62.8</v>
      </c>
      <c r="F4" t="s">
        <v>143</v>
      </c>
      <c r="G4" s="25">
        <f>G2/G3</f>
        <v>80.861382383616188</v>
      </c>
      <c r="H4" s="25">
        <f t="shared" ref="H4:I4" si="1">H2/H3</f>
        <v>80.861382383616188</v>
      </c>
      <c r="I4" s="25">
        <f t="shared" si="1"/>
        <v>80.861382383616188</v>
      </c>
    </row>
    <row r="5" spans="1:9" x14ac:dyDescent="0.45">
      <c r="A5" t="s">
        <v>144</v>
      </c>
      <c r="B5" s="27">
        <v>0.29599999999999999</v>
      </c>
      <c r="C5" s="27">
        <v>0.72</v>
      </c>
      <c r="D5" s="27">
        <v>0.15</v>
      </c>
      <c r="F5" t="s">
        <v>145</v>
      </c>
      <c r="G5" s="26">
        <f>G2+B2</f>
        <v>189216</v>
      </c>
      <c r="H5" s="26">
        <f>H2+C2</f>
        <v>189216</v>
      </c>
      <c r="I5" s="26">
        <f>I2+D2</f>
        <v>189216</v>
      </c>
    </row>
    <row r="6" spans="1:9" x14ac:dyDescent="0.45">
      <c r="A6" s="2" t="s">
        <v>103</v>
      </c>
      <c r="B6" s="28">
        <f>B4*(1-B5)</f>
        <v>44.211199999999998</v>
      </c>
      <c r="C6" s="28">
        <f>C4*(1-C5)</f>
        <v>17.584</v>
      </c>
      <c r="D6" s="28">
        <f t="shared" ref="D6" si="2">D4*(1-D5)</f>
        <v>53.379999999999995</v>
      </c>
      <c r="F6" t="s">
        <v>146</v>
      </c>
      <c r="G6" s="6">
        <f>B13</f>
        <v>2531.1709539664157</v>
      </c>
      <c r="H6" s="6">
        <f t="shared" ref="H6:I6" si="3">C13</f>
        <v>3169.852684258417</v>
      </c>
      <c r="I6" s="6">
        <f t="shared" si="3"/>
        <v>2458.7255901086551</v>
      </c>
    </row>
    <row r="7" spans="1:9" x14ac:dyDescent="0.45">
      <c r="A7" t="s">
        <v>104</v>
      </c>
      <c r="B7" s="29">
        <f>B2/B6</f>
        <v>421.77095396641579</v>
      </c>
      <c r="C7" s="29">
        <f>C2/C6</f>
        <v>1060.4526842584169</v>
      </c>
      <c r="D7" s="29">
        <f>D2/D6</f>
        <v>349.32559010865498</v>
      </c>
      <c r="F7" t="s">
        <v>147</v>
      </c>
      <c r="G7" s="25">
        <f>G5/G6</f>
        <v>74.754334433039077</v>
      </c>
      <c r="H7" s="25">
        <f>H5/H6</f>
        <v>59.692363919513454</v>
      </c>
      <c r="I7" s="25">
        <f>I5/I6</f>
        <v>76.95694092956434</v>
      </c>
    </row>
    <row r="8" spans="1:9" x14ac:dyDescent="0.45">
      <c r="B8" s="3"/>
      <c r="C8" s="3"/>
      <c r="D8" s="3"/>
      <c r="F8" t="s">
        <v>148</v>
      </c>
      <c r="G8" s="17">
        <f>1-G7/G4</f>
        <v>7.5524901634806851E-2</v>
      </c>
      <c r="H8" s="17">
        <f>1-H7/H4</f>
        <v>0.26179392239022514</v>
      </c>
      <c r="I8" s="17">
        <f>1-I7/I4</f>
        <v>4.8285613465383292E-2</v>
      </c>
    </row>
    <row r="9" spans="1:9" x14ac:dyDescent="0.45">
      <c r="A9" t="s">
        <v>108</v>
      </c>
      <c r="B9" s="6">
        <v>2109.4</v>
      </c>
      <c r="C9" s="6">
        <v>2109.4</v>
      </c>
      <c r="D9" s="6">
        <v>2109.4</v>
      </c>
    </row>
    <row r="10" spans="1:9" x14ac:dyDescent="0.45">
      <c r="A10" s="2" t="s">
        <v>106</v>
      </c>
      <c r="B10" s="7">
        <f>B7</f>
        <v>421.77095396641579</v>
      </c>
      <c r="C10" s="7">
        <f>C7</f>
        <v>1060.4526842584169</v>
      </c>
      <c r="D10" s="7">
        <f>D7</f>
        <v>349.32559010865498</v>
      </c>
      <c r="F10" t="s">
        <v>149</v>
      </c>
      <c r="G10">
        <v>51.7</v>
      </c>
      <c r="H10">
        <v>51.7</v>
      </c>
      <c r="I10">
        <v>51.7</v>
      </c>
    </row>
    <row r="11" spans="1:9" x14ac:dyDescent="0.45">
      <c r="A11" t="s">
        <v>150</v>
      </c>
      <c r="B11" s="17">
        <f>B10/B9</f>
        <v>0.19994830471528197</v>
      </c>
      <c r="C11" s="17">
        <f>C10/C9</f>
        <v>0.50272716614128032</v>
      </c>
      <c r="D11" s="17">
        <f>D10/D9</f>
        <v>0.16560424296418649</v>
      </c>
      <c r="F11" t="s">
        <v>151</v>
      </c>
      <c r="G11" s="1">
        <f>(G10*B12+B6)/(B12+1)</f>
        <v>50.452135522448955</v>
      </c>
      <c r="H11" s="1">
        <f>(H10*C12+C6)/(C12+1)</f>
        <v>40.286723933316154</v>
      </c>
      <c r="I11" s="1">
        <f>(I10*D12+D6)/(D12+1)</f>
        <v>51.938687470347844</v>
      </c>
    </row>
    <row r="12" spans="1:9" x14ac:dyDescent="0.45">
      <c r="A12" t="s">
        <v>152</v>
      </c>
      <c r="B12" s="30">
        <f>B9/B10</f>
        <v>5.0012927162546248</v>
      </c>
      <c r="C12" s="30">
        <f>C9/C10</f>
        <v>1.9891505121467259</v>
      </c>
      <c r="D12" s="30">
        <f>D9/D10</f>
        <v>6.0384926261597034</v>
      </c>
      <c r="F12" t="s">
        <v>153</v>
      </c>
      <c r="G12" s="31">
        <f>G11-B6</f>
        <v>6.2409355224489573</v>
      </c>
      <c r="H12" s="31">
        <f>H11-C6</f>
        <v>22.702723933316154</v>
      </c>
      <c r="I12" s="31">
        <f>I11-D6</f>
        <v>-1.4413125296521514</v>
      </c>
    </row>
    <row r="13" spans="1:9" x14ac:dyDescent="0.45">
      <c r="A13" t="s">
        <v>105</v>
      </c>
      <c r="B13" s="6">
        <f>B9+B10</f>
        <v>2531.1709539664157</v>
      </c>
      <c r="C13" s="6">
        <f>C9+C10</f>
        <v>3169.852684258417</v>
      </c>
      <c r="D13" s="6">
        <f>D9+D10</f>
        <v>2458.7255901086551</v>
      </c>
    </row>
    <row r="14" spans="1:9" x14ac:dyDescent="0.45">
      <c r="B14" s="3"/>
      <c r="F14" t="s">
        <v>154</v>
      </c>
      <c r="G14" s="6">
        <f>G11*100</f>
        <v>5045.2135522448953</v>
      </c>
      <c r="H14" s="6">
        <f>H11*100</f>
        <v>4028.6723933316152</v>
      </c>
      <c r="I14" s="6">
        <f>I11*100</f>
        <v>5193.8687470347841</v>
      </c>
    </row>
    <row r="15" spans="1:9" x14ac:dyDescent="0.45">
      <c r="A15" t="s">
        <v>155</v>
      </c>
      <c r="B15" s="32">
        <f>100*B6*B11</f>
        <v>883.99544894282735</v>
      </c>
      <c r="C15" s="32">
        <f>100*C6*C11</f>
        <v>883.99544894282724</v>
      </c>
      <c r="D15" s="32">
        <f>100*D6*D11</f>
        <v>883.99544894282747</v>
      </c>
      <c r="F15" s="2" t="s">
        <v>156</v>
      </c>
      <c r="G15" s="7">
        <f>100/B12*G12</f>
        <v>124.78644775510516</v>
      </c>
      <c r="H15" s="7">
        <f>100/C12*H12</f>
        <v>1141.3276066683852</v>
      </c>
      <c r="I15" s="7">
        <f>100/D12*I12</f>
        <v>-23.868747034784114</v>
      </c>
    </row>
    <row r="16" spans="1:9" x14ac:dyDescent="0.45">
      <c r="F16" t="s">
        <v>157</v>
      </c>
      <c r="G16" s="33">
        <f>G14+G15</f>
        <v>5170</v>
      </c>
      <c r="H16" s="33">
        <f>H14+H15</f>
        <v>5170</v>
      </c>
      <c r="I16" s="33">
        <f>I14+I15</f>
        <v>5170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ED06F-03A0-4DC7-876D-66958DD99064}">
  <dimension ref="A1:M25"/>
  <sheetViews>
    <sheetView zoomScale="85" zoomScaleNormal="85" workbookViewId="0">
      <selection activeCell="H16" sqref="H16"/>
    </sheetView>
  </sheetViews>
  <sheetFormatPr defaultRowHeight="16.75" x14ac:dyDescent="0.45"/>
  <cols>
    <col min="1" max="1" width="28" customWidth="1"/>
    <col min="2" max="2" width="9" style="3"/>
    <col min="4" max="4" width="1.765625" customWidth="1"/>
    <col min="6" max="6" width="3" customWidth="1"/>
    <col min="7" max="7" width="9" customWidth="1"/>
    <col min="12" max="12" width="1.84375" customWidth="1"/>
  </cols>
  <sheetData>
    <row r="1" spans="1:13" x14ac:dyDescent="0.45">
      <c r="A1" t="s">
        <v>135</v>
      </c>
      <c r="B1" s="3" t="s">
        <v>134</v>
      </c>
      <c r="C1" t="s">
        <v>133</v>
      </c>
      <c r="E1" t="s">
        <v>132</v>
      </c>
      <c r="H1" t="s">
        <v>131</v>
      </c>
      <c r="I1" t="s">
        <v>130</v>
      </c>
      <c r="J1" t="s">
        <v>129</v>
      </c>
      <c r="K1" t="s">
        <v>128</v>
      </c>
      <c r="M1" t="s">
        <v>127</v>
      </c>
    </row>
    <row r="2" spans="1:13" x14ac:dyDescent="0.45">
      <c r="A2" t="s">
        <v>126</v>
      </c>
      <c r="B2" s="3">
        <f>2097+41</f>
        <v>2138</v>
      </c>
      <c r="C2" s="13">
        <f>B2+B25</f>
        <v>20785.096000000005</v>
      </c>
      <c r="D2" s="3"/>
      <c r="E2" s="15">
        <f>B2+B25/2</f>
        <v>11461.548000000003</v>
      </c>
      <c r="F2" s="3"/>
      <c r="G2" t="s">
        <v>125</v>
      </c>
      <c r="H2" s="3">
        <v>6042</v>
      </c>
      <c r="I2" s="3">
        <v>6042</v>
      </c>
      <c r="J2" s="3">
        <f>M2-K2</f>
        <v>5824</v>
      </c>
      <c r="K2" s="3">
        <v>5778</v>
      </c>
      <c r="M2" s="3">
        <v>11602</v>
      </c>
    </row>
    <row r="3" spans="1:13" x14ac:dyDescent="0.45">
      <c r="A3" s="2" t="s">
        <v>124</v>
      </c>
      <c r="B3" s="4">
        <f>381+223485+6672+1501+1592+299+1432+1191</f>
        <v>236553</v>
      </c>
      <c r="C3" s="4">
        <f>B3</f>
        <v>236553</v>
      </c>
      <c r="D3" s="4"/>
      <c r="E3" s="4">
        <f>C3</f>
        <v>236553</v>
      </c>
      <c r="F3" s="3"/>
      <c r="G3" s="2" t="s">
        <v>57</v>
      </c>
      <c r="H3" s="4">
        <v>-1455</v>
      </c>
      <c r="I3" s="4">
        <v>-1455</v>
      </c>
      <c r="J3" s="4">
        <f>M3-K3</f>
        <v>-1439</v>
      </c>
      <c r="K3" s="4">
        <v>-1387</v>
      </c>
      <c r="M3" s="4">
        <v>-2826</v>
      </c>
    </row>
    <row r="4" spans="1:13" x14ac:dyDescent="0.45">
      <c r="A4" t="s">
        <v>123</v>
      </c>
      <c r="B4" s="3">
        <f>B2+B3</f>
        <v>238691</v>
      </c>
      <c r="C4" s="3">
        <f>C2+C3</f>
        <v>257338.09600000002</v>
      </c>
      <c r="D4" s="3"/>
      <c r="E4" s="3">
        <f>E2+E3</f>
        <v>248014.54800000001</v>
      </c>
      <c r="F4" s="3"/>
      <c r="G4" t="s">
        <v>122</v>
      </c>
      <c r="H4" s="3">
        <f>H2+H3</f>
        <v>4587</v>
      </c>
      <c r="I4" s="3">
        <f>I2+I3</f>
        <v>4587</v>
      </c>
      <c r="J4" s="3">
        <f>J2+J3</f>
        <v>4385</v>
      </c>
      <c r="K4" s="3">
        <f>K2+K3</f>
        <v>4391</v>
      </c>
      <c r="M4" s="3">
        <f>M2+M3</f>
        <v>8776</v>
      </c>
    </row>
    <row r="5" spans="1:13" x14ac:dyDescent="0.45">
      <c r="C5" s="3"/>
      <c r="D5" s="3"/>
      <c r="E5" s="3"/>
      <c r="F5" s="3"/>
      <c r="G5" s="2" t="s">
        <v>121</v>
      </c>
      <c r="H5" s="22">
        <f>I5*0.83</f>
        <v>-501.32</v>
      </c>
      <c r="I5" s="22">
        <v>-604</v>
      </c>
      <c r="J5" s="22">
        <f>M5-K5</f>
        <v>-528</v>
      </c>
      <c r="K5" s="22">
        <v>-477</v>
      </c>
      <c r="L5" s="2"/>
      <c r="M5" s="22">
        <v>-1005</v>
      </c>
    </row>
    <row r="6" spans="1:13" x14ac:dyDescent="0.45">
      <c r="A6" t="s">
        <v>120</v>
      </c>
      <c r="B6" s="3">
        <v>53281</v>
      </c>
      <c r="C6" s="3">
        <f>B6</f>
        <v>53281</v>
      </c>
      <c r="D6" s="3"/>
      <c r="E6" s="15">
        <f>53281-B25/2</f>
        <v>43957.451999999997</v>
      </c>
      <c r="F6" s="3"/>
      <c r="G6" t="s">
        <v>119</v>
      </c>
      <c r="H6" s="20">
        <f>H4+H5</f>
        <v>4085.68</v>
      </c>
      <c r="I6" s="20">
        <f>I4+I5</f>
        <v>3983</v>
      </c>
      <c r="J6" s="20">
        <f>J4+J5</f>
        <v>3857</v>
      </c>
      <c r="K6" s="20">
        <f>K4+K5</f>
        <v>3914</v>
      </c>
      <c r="M6" s="20">
        <f>M4+M5</f>
        <v>7771</v>
      </c>
    </row>
    <row r="7" spans="1:13" x14ac:dyDescent="0.45">
      <c r="A7" s="2" t="s">
        <v>118</v>
      </c>
      <c r="B7" s="4">
        <f>3469+94+4165+787+1877+932+728+2500</f>
        <v>14552</v>
      </c>
      <c r="C7" s="4">
        <f>B7</f>
        <v>14552</v>
      </c>
      <c r="D7" s="4"/>
      <c r="E7" s="4">
        <f>C7</f>
        <v>14552</v>
      </c>
      <c r="F7" s="3"/>
      <c r="G7" t="s">
        <v>117</v>
      </c>
      <c r="H7" s="3"/>
      <c r="I7" s="3">
        <v>10853</v>
      </c>
      <c r="J7" s="3">
        <f>M7-K7</f>
        <v>-2639</v>
      </c>
      <c r="K7" s="3">
        <v>3065</v>
      </c>
      <c r="M7" s="3">
        <v>426</v>
      </c>
    </row>
    <row r="8" spans="1:13" x14ac:dyDescent="0.45">
      <c r="A8" t="s">
        <v>116</v>
      </c>
      <c r="B8" s="3">
        <f>B6+B7</f>
        <v>67833</v>
      </c>
      <c r="C8" s="3">
        <f>C6+C7</f>
        <v>67833</v>
      </c>
      <c r="D8" s="3"/>
      <c r="E8" s="3">
        <f>E6+E7</f>
        <v>58509.451999999997</v>
      </c>
      <c r="F8" s="3"/>
      <c r="G8" s="2" t="s">
        <v>45</v>
      </c>
      <c r="H8" s="4"/>
      <c r="I8" s="4">
        <f>-328+37+160</f>
        <v>-131</v>
      </c>
      <c r="J8" s="4">
        <f>M8-K8</f>
        <v>-141</v>
      </c>
      <c r="K8" s="4">
        <f>-237+52-9+274</f>
        <v>80</v>
      </c>
      <c r="M8" s="4">
        <f>-512+98-11+364</f>
        <v>-61</v>
      </c>
    </row>
    <row r="9" spans="1:13" x14ac:dyDescent="0.45">
      <c r="A9" t="s">
        <v>115</v>
      </c>
      <c r="B9" s="3">
        <v>289</v>
      </c>
      <c r="C9" s="3">
        <f>B9</f>
        <v>289</v>
      </c>
      <c r="D9" s="3"/>
      <c r="E9" s="3">
        <f>C9</f>
        <v>289</v>
      </c>
      <c r="F9" s="3"/>
      <c r="G9" t="s">
        <v>114</v>
      </c>
      <c r="H9" s="3"/>
      <c r="I9" s="3">
        <f>I6+I7+I8</f>
        <v>14705</v>
      </c>
      <c r="J9" s="3">
        <f>J6+J7+J8</f>
        <v>1077</v>
      </c>
      <c r="K9" s="3">
        <f>K6+K7+K8</f>
        <v>7059</v>
      </c>
      <c r="M9" s="3">
        <f>M6+M7+M8</f>
        <v>8136</v>
      </c>
    </row>
    <row r="10" spans="1:13" x14ac:dyDescent="0.45">
      <c r="A10" s="2"/>
      <c r="B10" s="4"/>
      <c r="C10" s="4"/>
      <c r="D10" s="4"/>
      <c r="E10" s="4"/>
      <c r="F10" s="3"/>
      <c r="G10" s="2" t="s">
        <v>10</v>
      </c>
      <c r="H10" s="4"/>
      <c r="I10" s="4">
        <v>-688</v>
      </c>
      <c r="J10" s="4">
        <f>M10-K10</f>
        <v>-512</v>
      </c>
      <c r="K10" s="4">
        <v>-717</v>
      </c>
      <c r="M10" s="4">
        <v>-1229</v>
      </c>
    </row>
    <row r="11" spans="1:13" x14ac:dyDescent="0.45">
      <c r="A11" t="s">
        <v>113</v>
      </c>
      <c r="B11" s="3">
        <f>B4-B8-B9</f>
        <v>170569</v>
      </c>
      <c r="C11" s="23">
        <f>C4-C8-C9</f>
        <v>189216.09600000002</v>
      </c>
      <c r="D11" s="3"/>
      <c r="E11" s="23">
        <f>E4-E8-E9</f>
        <v>189216.09600000002</v>
      </c>
      <c r="F11" s="3"/>
      <c r="H11" s="3"/>
      <c r="I11" s="3">
        <f>I9+I10</f>
        <v>14017</v>
      </c>
      <c r="J11" s="3">
        <f>J9+J10</f>
        <v>565</v>
      </c>
      <c r="K11" s="3">
        <f>K9+K10</f>
        <v>6342</v>
      </c>
      <c r="M11" s="3">
        <f>M9+M10</f>
        <v>6907</v>
      </c>
    </row>
    <row r="12" spans="1:13" x14ac:dyDescent="0.45">
      <c r="A12" t="s">
        <v>112</v>
      </c>
      <c r="B12" s="6">
        <v>2109.4</v>
      </c>
      <c r="C12" s="21">
        <f>B12+B20</f>
        <v>2531.2800000000002</v>
      </c>
      <c r="D12" s="6"/>
      <c r="E12" s="21">
        <f>C12</f>
        <v>2531.2800000000002</v>
      </c>
      <c r="F12" s="6"/>
      <c r="I12" s="3"/>
    </row>
    <row r="13" spans="1:13" x14ac:dyDescent="0.45">
      <c r="A13" t="s">
        <v>111</v>
      </c>
      <c r="B13" s="24">
        <f>B11/B12</f>
        <v>80.861382383616188</v>
      </c>
      <c r="C13" s="24">
        <f>C11/C12</f>
        <v>74.751151986346827</v>
      </c>
      <c r="D13" s="6"/>
      <c r="E13" s="6">
        <f>E11/E12</f>
        <v>74.751151986346827</v>
      </c>
      <c r="F13" s="6"/>
      <c r="G13" t="s">
        <v>12</v>
      </c>
      <c r="H13" s="20">
        <v>3360</v>
      </c>
      <c r="I13" s="20">
        <v>3277</v>
      </c>
      <c r="J13" s="20">
        <v>3083</v>
      </c>
      <c r="K13" s="20">
        <v>3336</v>
      </c>
      <c r="M13" s="20">
        <f>J13+K13</f>
        <v>6419</v>
      </c>
    </row>
    <row r="14" spans="1:13" x14ac:dyDescent="0.45">
      <c r="B14" s="6"/>
      <c r="C14" s="6"/>
      <c r="D14" s="6"/>
      <c r="E14" s="6"/>
      <c r="F14" s="6"/>
      <c r="G14" t="s">
        <v>112</v>
      </c>
      <c r="H14" s="21">
        <f>E12</f>
        <v>2531.2800000000002</v>
      </c>
      <c r="I14" s="6">
        <f>B18</f>
        <v>2109.4</v>
      </c>
      <c r="J14" s="6">
        <f>I14</f>
        <v>2109.4</v>
      </c>
      <c r="K14" s="6">
        <f>J14</f>
        <v>2109.4</v>
      </c>
      <c r="M14" s="6">
        <f>K14</f>
        <v>2109.4</v>
      </c>
    </row>
    <row r="15" spans="1:13" x14ac:dyDescent="0.45">
      <c r="A15" t="s">
        <v>110</v>
      </c>
      <c r="B15" s="3">
        <f>B6-B2</f>
        <v>51143</v>
      </c>
      <c r="C15" s="3">
        <f>C6-C2</f>
        <v>32495.903999999995</v>
      </c>
      <c r="D15" s="3"/>
      <c r="E15" s="3">
        <f>E6-E2</f>
        <v>32495.903999999995</v>
      </c>
      <c r="F15" s="3"/>
    </row>
    <row r="16" spans="1:13" x14ac:dyDescent="0.45">
      <c r="A16" t="s">
        <v>109</v>
      </c>
      <c r="B16" s="19">
        <f>B15/B11</f>
        <v>0.29983760237792328</v>
      </c>
      <c r="C16" s="19">
        <f>C15/C11</f>
        <v>0.17173963889414562</v>
      </c>
      <c r="D16" s="18"/>
      <c r="E16" s="19">
        <f>E15/E11</f>
        <v>0.17173963889414562</v>
      </c>
      <c r="F16" s="18"/>
      <c r="G16" t="s">
        <v>136</v>
      </c>
      <c r="H16" s="25">
        <f>H13/H14</f>
        <v>1.3273916753579216</v>
      </c>
      <c r="I16" s="25">
        <f>I13/I14</f>
        <v>1.5535223286242532</v>
      </c>
      <c r="J16" s="25">
        <f>J13/J14</f>
        <v>1.4615530482601686</v>
      </c>
      <c r="K16" s="25">
        <f>K13/K14</f>
        <v>1.5814923674978667</v>
      </c>
      <c r="L16" s="25"/>
      <c r="M16" s="25">
        <f>M13/M14</f>
        <v>3.0430454157580353</v>
      </c>
    </row>
    <row r="17" spans="1:4" x14ac:dyDescent="0.45">
      <c r="C17" s="3"/>
      <c r="D17" s="3"/>
    </row>
    <row r="18" spans="1:4" x14ac:dyDescent="0.45">
      <c r="A18" t="s">
        <v>108</v>
      </c>
      <c r="B18" s="6">
        <v>2109.4</v>
      </c>
      <c r="C18" s="3"/>
      <c r="D18" s="3"/>
    </row>
    <row r="19" spans="1:4" x14ac:dyDescent="0.45">
      <c r="A19" t="s">
        <v>107</v>
      </c>
      <c r="B19" s="17">
        <v>0.2</v>
      </c>
      <c r="C19" s="3"/>
      <c r="D19" s="3"/>
    </row>
    <row r="20" spans="1:4" x14ac:dyDescent="0.45">
      <c r="A20" s="2" t="s">
        <v>106</v>
      </c>
      <c r="B20" s="7">
        <f>B18*B19</f>
        <v>421.88000000000005</v>
      </c>
      <c r="C20" s="3"/>
      <c r="D20" s="3"/>
    </row>
    <row r="21" spans="1:4" x14ac:dyDescent="0.45">
      <c r="A21" t="s">
        <v>105</v>
      </c>
      <c r="B21" s="6">
        <f>B18+B20</f>
        <v>2531.2800000000002</v>
      </c>
      <c r="C21" s="3"/>
      <c r="D21" s="3"/>
    </row>
    <row r="22" spans="1:4" x14ac:dyDescent="0.45">
      <c r="C22" s="3"/>
      <c r="D22" s="3"/>
    </row>
    <row r="23" spans="1:4" x14ac:dyDescent="0.45">
      <c r="A23" t="s">
        <v>104</v>
      </c>
      <c r="B23" s="6">
        <f>B20</f>
        <v>421.88000000000005</v>
      </c>
      <c r="C23" s="3"/>
      <c r="D23" s="3"/>
    </row>
    <row r="24" spans="1:4" x14ac:dyDescent="0.45">
      <c r="A24" s="2" t="s">
        <v>103</v>
      </c>
      <c r="B24" s="7">
        <v>44.2</v>
      </c>
      <c r="C24" s="3"/>
      <c r="D24" s="3"/>
    </row>
    <row r="25" spans="1:4" x14ac:dyDescent="0.45">
      <c r="A25" t="s">
        <v>102</v>
      </c>
      <c r="B25" s="13">
        <f>B23*B24</f>
        <v>18647.096000000005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8C751-77E5-4E62-814E-02A92011AF6C}">
  <dimension ref="A4:L169"/>
  <sheetViews>
    <sheetView topLeftCell="A4" zoomScale="115" zoomScaleNormal="115" workbookViewId="0">
      <pane xSplit="2" ySplit="2" topLeftCell="C30" activePane="bottomRight" state="frozen"/>
      <selection activeCell="A4" sqref="A4"/>
      <selection pane="topRight" activeCell="C4" sqref="C4"/>
      <selection pane="bottomLeft" activeCell="A6" sqref="A6"/>
      <selection pane="bottomRight" activeCell="G31" sqref="G31"/>
    </sheetView>
  </sheetViews>
  <sheetFormatPr defaultRowHeight="16.75" x14ac:dyDescent="0.45"/>
  <cols>
    <col min="2" max="2" width="12.23046875" bestFit="1" customWidth="1"/>
    <col min="3" max="3" width="13.84375" bestFit="1" customWidth="1"/>
    <col min="4" max="4" width="14.765625" customWidth="1"/>
    <col min="5" max="5" width="13.3828125" customWidth="1"/>
    <col min="6" max="6" width="13.84375" bestFit="1" customWidth="1"/>
    <col min="7" max="7" width="13.3828125" customWidth="1"/>
    <col min="8" max="8" width="13.84375" customWidth="1"/>
    <col min="9" max="10" width="14.765625" hidden="1" customWidth="1"/>
  </cols>
  <sheetData>
    <row r="4" spans="1:12" x14ac:dyDescent="0.45">
      <c r="C4" t="s">
        <v>15</v>
      </c>
      <c r="D4" t="s">
        <v>0</v>
      </c>
      <c r="E4" t="s">
        <v>15</v>
      </c>
      <c r="F4" t="s">
        <v>15</v>
      </c>
      <c r="G4" t="s">
        <v>15</v>
      </c>
      <c r="H4" t="s">
        <v>15</v>
      </c>
      <c r="I4" t="s">
        <v>0</v>
      </c>
      <c r="J4" t="s">
        <v>0</v>
      </c>
    </row>
    <row r="5" spans="1:12" x14ac:dyDescent="0.45">
      <c r="C5" t="s">
        <v>96</v>
      </c>
      <c r="D5" t="s">
        <v>13</v>
      </c>
      <c r="E5" t="s">
        <v>92</v>
      </c>
      <c r="F5" t="s">
        <v>91</v>
      </c>
      <c r="G5" t="s">
        <v>93</v>
      </c>
      <c r="H5" t="s">
        <v>94</v>
      </c>
      <c r="I5" t="s">
        <v>14</v>
      </c>
      <c r="J5" t="s">
        <v>95</v>
      </c>
      <c r="K5" t="s">
        <v>99</v>
      </c>
      <c r="L5" t="s">
        <v>100</v>
      </c>
    </row>
    <row r="6" spans="1:12" x14ac:dyDescent="0.45">
      <c r="A6" t="s">
        <v>101</v>
      </c>
      <c r="B6" t="s">
        <v>1</v>
      </c>
      <c r="C6" s="13">
        <v>5778</v>
      </c>
      <c r="D6" s="13">
        <v>10744</v>
      </c>
      <c r="E6" s="13">
        <f>D6-F6</f>
        <v>5511</v>
      </c>
      <c r="F6" s="13">
        <v>5233</v>
      </c>
      <c r="G6" s="13">
        <f t="shared" ref="G6:G12" si="0">I6-H6</f>
        <v>5386</v>
      </c>
      <c r="H6" s="13">
        <v>5332</v>
      </c>
      <c r="I6" s="13">
        <v>10718</v>
      </c>
      <c r="J6" s="13">
        <v>10037</v>
      </c>
      <c r="K6" s="17">
        <f>C6/E6-1</f>
        <v>4.8448557430593286E-2</v>
      </c>
      <c r="L6" s="17">
        <f>C6/F6-1</f>
        <v>0.10414676094018738</v>
      </c>
    </row>
    <row r="7" spans="1:12" x14ac:dyDescent="0.45">
      <c r="B7" s="5" t="s">
        <v>66</v>
      </c>
      <c r="C7" s="9">
        <v>3121</v>
      </c>
      <c r="D7" s="9">
        <v>6159</v>
      </c>
      <c r="E7" s="9">
        <f>D7-F7</f>
        <v>3093</v>
      </c>
      <c r="F7" s="9">
        <v>3066</v>
      </c>
      <c r="G7" s="9">
        <f t="shared" si="0"/>
        <v>2898</v>
      </c>
      <c r="H7" s="9">
        <v>3390</v>
      </c>
      <c r="I7" s="9">
        <v>6288</v>
      </c>
      <c r="J7" s="9"/>
      <c r="K7" s="17">
        <f>C7/E7-1</f>
        <v>9.0526996443582863E-3</v>
      </c>
      <c r="L7" s="17">
        <f>C7/F7-1</f>
        <v>1.7938682322244048E-2</v>
      </c>
    </row>
    <row r="8" spans="1:12" x14ac:dyDescent="0.45">
      <c r="B8" s="5" t="s">
        <v>65</v>
      </c>
      <c r="C8" s="9">
        <v>1042</v>
      </c>
      <c r="D8" s="9">
        <v>1883</v>
      </c>
      <c r="E8" s="9">
        <f t="shared" ref="E8:E11" si="1">D8-F8</f>
        <v>952</v>
      </c>
      <c r="F8" s="9">
        <v>931</v>
      </c>
      <c r="G8" s="9">
        <f t="shared" si="0"/>
        <v>924</v>
      </c>
      <c r="H8" s="9">
        <v>988</v>
      </c>
      <c r="I8" s="9">
        <v>1912</v>
      </c>
      <c r="J8" s="9"/>
      <c r="K8" s="17">
        <f>C8/E8-1</f>
        <v>9.4537815126050528E-2</v>
      </c>
      <c r="L8" s="17">
        <f>C8/F8-1</f>
        <v>0.11922663802363043</v>
      </c>
    </row>
    <row r="9" spans="1:12" x14ac:dyDescent="0.45">
      <c r="B9" s="5" t="s">
        <v>88</v>
      </c>
      <c r="C9" s="9">
        <v>491</v>
      </c>
      <c r="D9" s="9">
        <v>850</v>
      </c>
      <c r="E9" s="9">
        <f t="shared" si="1"/>
        <v>436</v>
      </c>
      <c r="F9" s="9">
        <v>414</v>
      </c>
      <c r="G9" s="9">
        <f t="shared" si="0"/>
        <v>396</v>
      </c>
      <c r="H9" s="9">
        <v>541</v>
      </c>
      <c r="I9" s="9">
        <v>937</v>
      </c>
      <c r="J9" s="9"/>
      <c r="K9" s="17">
        <f>C9/E9-1</f>
        <v>0.12614678899082565</v>
      </c>
      <c r="L9" s="17">
        <f>C9/F9-1</f>
        <v>0.18599033816425115</v>
      </c>
    </row>
    <row r="10" spans="1:12" x14ac:dyDescent="0.45">
      <c r="B10" s="5" t="s">
        <v>89</v>
      </c>
      <c r="C10" s="9">
        <v>433</v>
      </c>
      <c r="D10" s="9">
        <v>778</v>
      </c>
      <c r="E10" s="9">
        <f t="shared" si="1"/>
        <v>425</v>
      </c>
      <c r="F10" s="9">
        <v>353</v>
      </c>
      <c r="G10" s="9">
        <f t="shared" si="0"/>
        <v>216</v>
      </c>
      <c r="H10" s="9">
        <v>185</v>
      </c>
      <c r="I10" s="9">
        <v>401</v>
      </c>
      <c r="J10" s="9"/>
      <c r="K10" s="17">
        <f>C10/E10-1</f>
        <v>1.8823529411764683E-2</v>
      </c>
      <c r="L10" s="17">
        <f>C10/F10-1</f>
        <v>0.22662889518413598</v>
      </c>
    </row>
    <row r="11" spans="1:12" x14ac:dyDescent="0.45">
      <c r="B11" s="5" t="s">
        <v>45</v>
      </c>
      <c r="C11" s="9">
        <v>691</v>
      </c>
      <c r="D11" s="9">
        <v>1074</v>
      </c>
      <c r="E11" s="9">
        <f t="shared" si="1"/>
        <v>605</v>
      </c>
      <c r="F11" s="9">
        <v>469</v>
      </c>
      <c r="G11" s="9">
        <f t="shared" si="0"/>
        <v>952</v>
      </c>
      <c r="H11" s="9">
        <v>228</v>
      </c>
      <c r="I11" s="9">
        <v>1180</v>
      </c>
      <c r="J11" s="9"/>
    </row>
    <row r="12" spans="1:12" x14ac:dyDescent="0.45">
      <c r="B12" s="2" t="s">
        <v>2</v>
      </c>
      <c r="C12" s="4">
        <v>-1387</v>
      </c>
      <c r="D12" s="4">
        <v>-2506</v>
      </c>
      <c r="E12" s="4">
        <f>D12-F12</f>
        <v>-1310</v>
      </c>
      <c r="F12" s="4">
        <v>-1196</v>
      </c>
      <c r="G12" s="4">
        <f t="shared" si="0"/>
        <v>-1237</v>
      </c>
      <c r="H12" s="4">
        <v>-1261</v>
      </c>
      <c r="I12" s="4">
        <v>-2498</v>
      </c>
      <c r="J12" s="4">
        <v>-2348</v>
      </c>
    </row>
    <row r="13" spans="1:12" x14ac:dyDescent="0.45">
      <c r="B13" t="s">
        <v>3</v>
      </c>
      <c r="C13" s="13">
        <f t="shared" ref="C13" si="2">C6+C12</f>
        <v>4391</v>
      </c>
      <c r="D13" s="13">
        <f t="shared" ref="D13:J13" si="3">D6+D12</f>
        <v>8238</v>
      </c>
      <c r="E13" s="13">
        <f t="shared" si="3"/>
        <v>4201</v>
      </c>
      <c r="F13" s="13">
        <f t="shared" si="3"/>
        <v>4037</v>
      </c>
      <c r="G13" s="13">
        <f t="shared" si="3"/>
        <v>4149</v>
      </c>
      <c r="H13" s="13">
        <f t="shared" si="3"/>
        <v>4071</v>
      </c>
      <c r="I13" s="13">
        <f t="shared" si="3"/>
        <v>8220</v>
      </c>
      <c r="J13" s="13">
        <f t="shared" si="3"/>
        <v>7689</v>
      </c>
      <c r="K13" s="17">
        <f>C13/E13-1</f>
        <v>4.5227326826945857E-2</v>
      </c>
      <c r="L13" s="17">
        <f>C13/F13-1</f>
        <v>8.7688877879613658E-2</v>
      </c>
    </row>
    <row r="14" spans="1:12" x14ac:dyDescent="0.45">
      <c r="B14" t="s">
        <v>4</v>
      </c>
      <c r="C14" s="3">
        <v>-237</v>
      </c>
      <c r="D14" s="3">
        <v>-428</v>
      </c>
      <c r="E14" s="3">
        <f>D14-F14</f>
        <v>-208</v>
      </c>
      <c r="F14" s="3">
        <v>-220</v>
      </c>
      <c r="G14" s="3">
        <f>I14-H14</f>
        <v>-215</v>
      </c>
      <c r="H14" s="3">
        <v>-201</v>
      </c>
      <c r="I14" s="3">
        <v>-416</v>
      </c>
      <c r="J14" s="3">
        <v>-405</v>
      </c>
    </row>
    <row r="15" spans="1:12" x14ac:dyDescent="0.45">
      <c r="B15" t="s">
        <v>6</v>
      </c>
      <c r="C15" s="14">
        <v>3065</v>
      </c>
      <c r="D15" s="14">
        <v>-5322</v>
      </c>
      <c r="E15" s="14">
        <f>D15-F15</f>
        <v>1953</v>
      </c>
      <c r="F15" s="14">
        <v>-7275</v>
      </c>
      <c r="G15" s="14">
        <f>I15-H15</f>
        <v>-27610</v>
      </c>
      <c r="H15" s="14">
        <v>3662</v>
      </c>
      <c r="I15" s="14">
        <v>-23948</v>
      </c>
      <c r="J15" s="14">
        <f>12269+2761</f>
        <v>15030</v>
      </c>
    </row>
    <row r="16" spans="1:12" x14ac:dyDescent="0.45">
      <c r="B16" t="s">
        <v>7</v>
      </c>
      <c r="C16" s="3">
        <v>52</v>
      </c>
      <c r="D16" s="3">
        <v>126</v>
      </c>
      <c r="E16" s="3">
        <f>D16-F16</f>
        <v>55</v>
      </c>
      <c r="F16" s="3">
        <v>71</v>
      </c>
      <c r="G16" s="3">
        <f>I16-H16</f>
        <v>88</v>
      </c>
      <c r="H16" s="3">
        <v>95</v>
      </c>
      <c r="I16" s="3">
        <v>183</v>
      </c>
      <c r="J16" s="3">
        <v>85</v>
      </c>
    </row>
    <row r="17" spans="1:12" x14ac:dyDescent="0.45">
      <c r="B17" t="s">
        <v>8</v>
      </c>
      <c r="C17" s="3">
        <v>-477</v>
      </c>
      <c r="D17" s="3">
        <v>-770</v>
      </c>
      <c r="E17" s="3">
        <f>D17-F17</f>
        <v>-365</v>
      </c>
      <c r="F17" s="3">
        <v>-405</v>
      </c>
      <c r="G17" s="3">
        <f>I17-H17</f>
        <v>-397</v>
      </c>
      <c r="H17" s="3">
        <v>-233</v>
      </c>
      <c r="I17" s="3">
        <v>-630</v>
      </c>
      <c r="J17" s="3">
        <v>-598</v>
      </c>
    </row>
    <row r="18" spans="1:12" x14ac:dyDescent="0.45">
      <c r="B18" t="s">
        <v>97</v>
      </c>
      <c r="C18" s="3">
        <v>-9</v>
      </c>
      <c r="D18" s="3"/>
      <c r="E18" s="3"/>
      <c r="F18" s="3"/>
      <c r="G18" s="3"/>
      <c r="H18" s="3"/>
      <c r="I18" s="3"/>
      <c r="J18" s="3"/>
    </row>
    <row r="19" spans="1:12" x14ac:dyDescent="0.45">
      <c r="B19" s="2" t="s">
        <v>98</v>
      </c>
      <c r="C19" s="4">
        <v>274</v>
      </c>
      <c r="D19" s="4"/>
      <c r="E19" s="4"/>
      <c r="F19" s="4"/>
      <c r="G19" s="4"/>
      <c r="H19" s="4"/>
      <c r="I19" s="4"/>
      <c r="J19" s="4"/>
    </row>
    <row r="20" spans="1:12" x14ac:dyDescent="0.45">
      <c r="B20" t="s">
        <v>9</v>
      </c>
      <c r="C20" s="3">
        <f>C13+C14+C15+C16+C17+C18+C19</f>
        <v>7059</v>
      </c>
      <c r="D20" s="3">
        <f t="shared" ref="D20:J20" si="4">D13+D14+D15+D16+D17+D18+D19</f>
        <v>1844</v>
      </c>
      <c r="E20" s="3">
        <f t="shared" si="4"/>
        <v>5636</v>
      </c>
      <c r="F20" s="3">
        <f t="shared" si="4"/>
        <v>-3792</v>
      </c>
      <c r="G20" s="3">
        <f t="shared" si="4"/>
        <v>-23985</v>
      </c>
      <c r="H20" s="3">
        <f t="shared" si="4"/>
        <v>7394</v>
      </c>
      <c r="I20" s="3">
        <f t="shared" si="4"/>
        <v>-16591</v>
      </c>
      <c r="J20" s="3">
        <f t="shared" si="4"/>
        <v>21801</v>
      </c>
      <c r="K20" s="17">
        <f>C20/E20-1</f>
        <v>0.25248403122782115</v>
      </c>
      <c r="L20" s="17"/>
    </row>
    <row r="21" spans="1:12" x14ac:dyDescent="0.45">
      <c r="B21" t="s">
        <v>10</v>
      </c>
      <c r="C21" s="3">
        <v>-717</v>
      </c>
      <c r="D21" s="3">
        <v>-1092</v>
      </c>
      <c r="E21" s="3">
        <f>D21-F21</f>
        <v>-559</v>
      </c>
      <c r="F21" s="3">
        <v>-533</v>
      </c>
      <c r="G21" s="3">
        <f>I21-H21</f>
        <v>-35</v>
      </c>
      <c r="H21" s="3">
        <v>-677</v>
      </c>
      <c r="I21" s="3">
        <v>-712</v>
      </c>
      <c r="J21" s="3">
        <v>-1359</v>
      </c>
    </row>
    <row r="22" spans="1:12" x14ac:dyDescent="0.45">
      <c r="B22" s="2" t="s">
        <v>74</v>
      </c>
      <c r="C22" s="4">
        <v>-54</v>
      </c>
      <c r="D22" s="4">
        <v>433</v>
      </c>
      <c r="E22" s="4">
        <f>D22-F22</f>
        <v>201</v>
      </c>
      <c r="F22" s="4">
        <v>232</v>
      </c>
      <c r="G22" s="4">
        <f>I22-H22</f>
        <v>156</v>
      </c>
      <c r="H22" s="4">
        <v>25</v>
      </c>
      <c r="I22" s="4">
        <v>181</v>
      </c>
      <c r="J22" s="4">
        <v>-113</v>
      </c>
    </row>
    <row r="23" spans="1:12" x14ac:dyDescent="0.45">
      <c r="B23" t="s">
        <v>11</v>
      </c>
      <c r="C23" s="3">
        <f t="shared" ref="C23" si="5">C20+C21+C22</f>
        <v>6288</v>
      </c>
      <c r="D23" s="3">
        <f t="shared" ref="D23:J23" si="6">D20+D21+D22</f>
        <v>1185</v>
      </c>
      <c r="E23" s="3">
        <f t="shared" si="6"/>
        <v>5278</v>
      </c>
      <c r="F23" s="3">
        <f t="shared" si="6"/>
        <v>-4093</v>
      </c>
      <c r="G23" s="3">
        <f t="shared" si="6"/>
        <v>-23864</v>
      </c>
      <c r="H23" s="3">
        <f t="shared" si="6"/>
        <v>6742</v>
      </c>
      <c r="I23" s="3">
        <f t="shared" si="6"/>
        <v>-17122</v>
      </c>
      <c r="J23" s="3">
        <f t="shared" si="6"/>
        <v>20329</v>
      </c>
      <c r="K23" s="17">
        <f>C23/E23-1</f>
        <v>0.19136036377415677</v>
      </c>
      <c r="L23" s="17"/>
    </row>
    <row r="24" spans="1:12" x14ac:dyDescent="0.45">
      <c r="C24" s="3"/>
      <c r="D24" s="3"/>
      <c r="E24" s="3"/>
      <c r="F24" s="3"/>
      <c r="G24" s="3"/>
      <c r="H24" s="3"/>
      <c r="I24" s="3"/>
      <c r="J24" s="3"/>
    </row>
    <row r="25" spans="1:12" x14ac:dyDescent="0.45">
      <c r="A25" t="s">
        <v>75</v>
      </c>
      <c r="B25" t="s">
        <v>11</v>
      </c>
      <c r="C25" s="3">
        <f t="shared" ref="C25" si="7">C23</f>
        <v>6288</v>
      </c>
      <c r="D25" s="3">
        <f t="shared" ref="D25:J25" si="8">D23</f>
        <v>1185</v>
      </c>
      <c r="E25" s="3">
        <f t="shared" si="8"/>
        <v>5278</v>
      </c>
      <c r="F25" s="3">
        <f t="shared" si="8"/>
        <v>-4093</v>
      </c>
      <c r="G25" s="3">
        <f t="shared" si="8"/>
        <v>-23864</v>
      </c>
      <c r="H25" s="3">
        <f t="shared" si="8"/>
        <v>6742</v>
      </c>
      <c r="I25" s="3">
        <f t="shared" si="8"/>
        <v>-17122</v>
      </c>
      <c r="J25" s="3">
        <f t="shared" si="8"/>
        <v>20329</v>
      </c>
    </row>
    <row r="26" spans="1:12" x14ac:dyDescent="0.45">
      <c r="B26" t="s">
        <v>5</v>
      </c>
      <c r="C26" s="3">
        <v>-3282</v>
      </c>
      <c r="D26" s="3">
        <v>4910</v>
      </c>
      <c r="E26" s="3">
        <f t="shared" ref="E26:E32" si="9">D26-F26</f>
        <v>-2138</v>
      </c>
      <c r="F26" s="3">
        <v>7048</v>
      </c>
      <c r="G26" s="3">
        <f t="shared" ref="G26:G32" si="10">I26-H26</f>
        <v>27475</v>
      </c>
      <c r="H26" s="3">
        <v>-3644</v>
      </c>
      <c r="I26" s="3">
        <v>23831</v>
      </c>
      <c r="J26" s="3">
        <f>-12151-2761</f>
        <v>-14912</v>
      </c>
    </row>
    <row r="27" spans="1:12" x14ac:dyDescent="0.45">
      <c r="B27" t="s">
        <v>76</v>
      </c>
      <c r="C27" s="3">
        <v>152</v>
      </c>
      <c r="D27" s="3">
        <v>-12</v>
      </c>
      <c r="E27" s="3">
        <f t="shared" si="9"/>
        <v>49</v>
      </c>
      <c r="F27" s="3">
        <v>-61</v>
      </c>
      <c r="G27" s="3">
        <f t="shared" si="10"/>
        <v>-519</v>
      </c>
      <c r="H27" s="3">
        <v>65</v>
      </c>
      <c r="I27" s="3">
        <v>-454</v>
      </c>
      <c r="J27" s="3">
        <v>250</v>
      </c>
    </row>
    <row r="28" spans="1:12" x14ac:dyDescent="0.45">
      <c r="B28" t="s">
        <v>77</v>
      </c>
      <c r="C28" s="3">
        <v>-26</v>
      </c>
      <c r="D28" s="3">
        <v>32</v>
      </c>
      <c r="E28" s="3">
        <f t="shared" si="9"/>
        <v>32</v>
      </c>
      <c r="F28" s="3">
        <v>0</v>
      </c>
      <c r="G28" s="3">
        <f t="shared" si="10"/>
        <v>-99</v>
      </c>
      <c r="H28" s="3">
        <v>-58</v>
      </c>
      <c r="I28" s="3">
        <v>-157</v>
      </c>
      <c r="J28" s="3">
        <v>0</v>
      </c>
    </row>
    <row r="29" spans="1:12" x14ac:dyDescent="0.45">
      <c r="B29" t="s">
        <v>78</v>
      </c>
      <c r="C29" s="3">
        <v>-13</v>
      </c>
      <c r="D29" s="3">
        <v>-320</v>
      </c>
      <c r="E29" s="3">
        <f t="shared" si="9"/>
        <v>-250</v>
      </c>
      <c r="F29" s="3">
        <v>-70</v>
      </c>
      <c r="G29" s="3">
        <f t="shared" si="10"/>
        <v>-51</v>
      </c>
      <c r="H29" s="3">
        <v>-225</v>
      </c>
      <c r="I29" s="3">
        <v>-276</v>
      </c>
      <c r="J29" s="3">
        <v>90</v>
      </c>
    </row>
    <row r="30" spans="1:12" x14ac:dyDescent="0.45">
      <c r="B30" t="s">
        <v>79</v>
      </c>
      <c r="C30" s="3">
        <v>26</v>
      </c>
      <c r="D30" s="3">
        <v>54</v>
      </c>
      <c r="E30" s="3">
        <f t="shared" si="9"/>
        <v>26</v>
      </c>
      <c r="F30" s="3">
        <v>28</v>
      </c>
      <c r="G30" s="3">
        <f t="shared" si="10"/>
        <v>28</v>
      </c>
      <c r="H30" s="3">
        <v>13</v>
      </c>
      <c r="I30" s="3">
        <v>41</v>
      </c>
      <c r="J30" s="3">
        <v>0</v>
      </c>
    </row>
    <row r="31" spans="1:12" x14ac:dyDescent="0.45">
      <c r="B31" t="s">
        <v>80</v>
      </c>
      <c r="C31" s="3">
        <f>36+9</f>
        <v>45</v>
      </c>
      <c r="D31" s="3">
        <v>-129</v>
      </c>
      <c r="E31" s="3">
        <f t="shared" si="9"/>
        <v>-54</v>
      </c>
      <c r="F31" s="3">
        <v>-75</v>
      </c>
      <c r="G31" s="3"/>
      <c r="H31" s="3">
        <v>-72</v>
      </c>
      <c r="I31" s="3">
        <v>-189</v>
      </c>
      <c r="J31" s="3">
        <v>-87</v>
      </c>
    </row>
    <row r="32" spans="1:12" x14ac:dyDescent="0.45">
      <c r="B32" s="2" t="s">
        <v>81</v>
      </c>
      <c r="C32" s="4">
        <v>146</v>
      </c>
      <c r="D32" s="4">
        <v>290</v>
      </c>
      <c r="E32" s="4">
        <f t="shared" si="9"/>
        <v>146</v>
      </c>
      <c r="F32" s="4">
        <v>144</v>
      </c>
      <c r="G32" s="4">
        <f t="shared" si="10"/>
        <v>146</v>
      </c>
      <c r="H32" s="4">
        <v>145</v>
      </c>
      <c r="I32" s="4">
        <v>291</v>
      </c>
      <c r="J32" s="4">
        <v>53</v>
      </c>
    </row>
    <row r="33" spans="1:12" x14ac:dyDescent="0.45">
      <c r="B33" t="s">
        <v>16</v>
      </c>
      <c r="C33" s="15">
        <f t="shared" ref="C33" si="11">SUM(C25:C32)</f>
        <v>3336</v>
      </c>
      <c r="D33" s="15">
        <f t="shared" ref="D33:J33" si="12">SUM(D25:D32)</f>
        <v>6010</v>
      </c>
      <c r="E33" s="15">
        <f t="shared" si="12"/>
        <v>3089</v>
      </c>
      <c r="F33" s="15">
        <f t="shared" si="12"/>
        <v>2921</v>
      </c>
      <c r="G33" s="15">
        <f t="shared" si="12"/>
        <v>3116</v>
      </c>
      <c r="H33" s="15">
        <f t="shared" si="12"/>
        <v>2966</v>
      </c>
      <c r="I33" s="15">
        <f t="shared" si="12"/>
        <v>5965</v>
      </c>
      <c r="J33" s="15">
        <f t="shared" si="12"/>
        <v>5723</v>
      </c>
      <c r="K33" s="17">
        <f>C33/E33-1</f>
        <v>7.9961152476529573E-2</v>
      </c>
      <c r="L33" s="17">
        <f>C33/F33-1</f>
        <v>0.14207463197535097</v>
      </c>
    </row>
    <row r="34" spans="1:12" x14ac:dyDescent="0.45">
      <c r="C34" s="3"/>
      <c r="D34" s="3"/>
      <c r="E34" s="3"/>
      <c r="F34" s="3"/>
      <c r="G34" s="3"/>
      <c r="H34" s="3"/>
      <c r="I34" s="3"/>
      <c r="J34" s="3"/>
    </row>
    <row r="35" spans="1:12" x14ac:dyDescent="0.45">
      <c r="B35" t="s">
        <v>12</v>
      </c>
      <c r="C35" s="3">
        <v>3336</v>
      </c>
      <c r="D35" s="3">
        <f>2921+3089</f>
        <v>6010</v>
      </c>
      <c r="E35" s="3">
        <f>D35-F35</f>
        <v>3089</v>
      </c>
      <c r="F35" s="3">
        <v>2921</v>
      </c>
      <c r="G35" s="3">
        <f>I35-H35</f>
        <v>2999</v>
      </c>
      <c r="H35" s="3">
        <v>2966</v>
      </c>
      <c r="I35" s="3">
        <v>5965</v>
      </c>
      <c r="J35" s="3">
        <v>5723</v>
      </c>
    </row>
    <row r="36" spans="1:12" x14ac:dyDescent="0.45">
      <c r="B36" t="s">
        <v>17</v>
      </c>
      <c r="C36" s="16">
        <v>0.15959000000000001</v>
      </c>
      <c r="D36" s="16">
        <v>0.28999000000000003</v>
      </c>
      <c r="E36" s="16">
        <f>D36-F36</f>
        <v>0.14834000000000003</v>
      </c>
      <c r="F36" s="16">
        <v>0.14165</v>
      </c>
      <c r="G36" s="16">
        <f>I36-H36</f>
        <v>0.14571999999999999</v>
      </c>
      <c r="H36" s="16">
        <v>0.14147000000000001</v>
      </c>
      <c r="I36" s="16">
        <v>0.28719</v>
      </c>
      <c r="J36" s="16">
        <v>0.27117000000000002</v>
      </c>
      <c r="K36" s="17">
        <f>C36/E36-1</f>
        <v>7.583928812188212E-2</v>
      </c>
      <c r="L36" s="17">
        <f>C36/F36-1</f>
        <v>0.12665019414048717</v>
      </c>
    </row>
    <row r="38" spans="1:12" x14ac:dyDescent="0.45">
      <c r="A38" t="s">
        <v>66</v>
      </c>
      <c r="B38" s="4" t="s">
        <v>18</v>
      </c>
      <c r="C38" s="4">
        <f t="shared" ref="C38" si="13">SUM(C39:C43)</f>
        <v>3601</v>
      </c>
      <c r="D38" s="4">
        <f t="shared" ref="D38:J38" si="14">SUM(D39:D43)</f>
        <v>6900</v>
      </c>
      <c r="E38" s="4">
        <f t="shared" si="14"/>
        <v>3510</v>
      </c>
      <c r="F38" s="4">
        <f t="shared" si="14"/>
        <v>3390</v>
      </c>
      <c r="G38" s="4">
        <f t="shared" si="14"/>
        <v>3636</v>
      </c>
      <c r="H38" s="4">
        <f t="shared" si="14"/>
        <v>3586</v>
      </c>
      <c r="I38" s="4">
        <f t="shared" si="14"/>
        <v>7222</v>
      </c>
      <c r="J38" s="4">
        <f t="shared" si="14"/>
        <v>7029</v>
      </c>
    </row>
    <row r="39" spans="1:12" x14ac:dyDescent="0.45">
      <c r="B39" s="3" t="s">
        <v>19</v>
      </c>
      <c r="C39" s="3">
        <v>2457</v>
      </c>
      <c r="D39" s="3">
        <v>4881</v>
      </c>
      <c r="E39" s="3">
        <f>D39-F39</f>
        <v>2441</v>
      </c>
      <c r="F39" s="3">
        <v>2440</v>
      </c>
      <c r="G39" s="3">
        <f>I39-H39</f>
        <v>2317</v>
      </c>
      <c r="H39" s="3">
        <v>2778</v>
      </c>
      <c r="I39" s="3">
        <v>5095</v>
      </c>
      <c r="J39" s="3">
        <v>5420</v>
      </c>
    </row>
    <row r="40" spans="1:12" x14ac:dyDescent="0.45">
      <c r="B40" s="3" t="s">
        <v>20</v>
      </c>
      <c r="C40" s="3">
        <v>486</v>
      </c>
      <c r="D40" s="3">
        <v>954</v>
      </c>
      <c r="E40" s="3">
        <f>D40-F40</f>
        <v>481</v>
      </c>
      <c r="F40" s="3">
        <v>473</v>
      </c>
      <c r="G40" s="3">
        <f>I40-H40</f>
        <v>435</v>
      </c>
      <c r="H40" s="3">
        <v>451</v>
      </c>
      <c r="I40" s="3">
        <v>886</v>
      </c>
      <c r="J40" s="3">
        <v>925</v>
      </c>
    </row>
    <row r="41" spans="1:12" x14ac:dyDescent="0.45">
      <c r="B41" s="3" t="s">
        <v>21</v>
      </c>
      <c r="C41" s="3">
        <v>71</v>
      </c>
      <c r="D41" s="3">
        <v>140</v>
      </c>
      <c r="E41" s="3">
        <f>D41-F41</f>
        <v>70</v>
      </c>
      <c r="F41" s="3">
        <v>70</v>
      </c>
      <c r="G41" s="3">
        <f>I41-H41</f>
        <v>69</v>
      </c>
      <c r="H41" s="3">
        <v>70</v>
      </c>
      <c r="I41" s="3">
        <v>139</v>
      </c>
      <c r="J41" s="3">
        <v>137</v>
      </c>
    </row>
    <row r="42" spans="1:12" x14ac:dyDescent="0.45">
      <c r="B42" s="3" t="s">
        <v>22</v>
      </c>
      <c r="C42" s="3">
        <v>107</v>
      </c>
      <c r="D42" s="3">
        <v>184</v>
      </c>
      <c r="E42" s="3">
        <f>D42-F42</f>
        <v>101</v>
      </c>
      <c r="F42" s="3">
        <v>83</v>
      </c>
      <c r="G42" s="3">
        <f>I42-H42</f>
        <v>77</v>
      </c>
      <c r="H42" s="3">
        <v>91</v>
      </c>
      <c r="I42" s="3">
        <v>168</v>
      </c>
      <c r="J42" s="3">
        <v>178</v>
      </c>
    </row>
    <row r="43" spans="1:12" x14ac:dyDescent="0.45">
      <c r="B43" s="3" t="s">
        <v>23</v>
      </c>
      <c r="C43" s="3">
        <v>480</v>
      </c>
      <c r="D43" s="3">
        <v>741</v>
      </c>
      <c r="E43" s="3">
        <f>D43-F43</f>
        <v>417</v>
      </c>
      <c r="F43" s="3">
        <v>324</v>
      </c>
      <c r="G43" s="3">
        <f>I43-H43</f>
        <v>738</v>
      </c>
      <c r="H43" s="3">
        <v>196</v>
      </c>
      <c r="I43" s="3">
        <v>934</v>
      </c>
      <c r="J43" s="3">
        <v>369</v>
      </c>
    </row>
    <row r="44" spans="1:12" x14ac:dyDescent="0.45">
      <c r="B44" s="3"/>
      <c r="C44" s="3"/>
      <c r="D44" s="3"/>
      <c r="E44" s="3"/>
      <c r="F44" s="3"/>
      <c r="G44" s="3"/>
      <c r="H44" s="3"/>
      <c r="I44" s="3"/>
      <c r="J44" s="3"/>
    </row>
    <row r="45" spans="1:12" x14ac:dyDescent="0.45">
      <c r="B45" s="3" t="s">
        <v>25</v>
      </c>
      <c r="C45" s="3"/>
      <c r="D45" s="3"/>
      <c r="E45" s="3"/>
      <c r="F45" s="3"/>
      <c r="G45" s="3"/>
      <c r="H45" s="3"/>
      <c r="I45" s="3"/>
      <c r="J45" s="3"/>
    </row>
    <row r="46" spans="1:12" x14ac:dyDescent="0.45">
      <c r="B46" s="3" t="s">
        <v>19</v>
      </c>
      <c r="C46" s="6">
        <v>97.6</v>
      </c>
      <c r="D46" s="6">
        <v>97</v>
      </c>
      <c r="E46" s="6">
        <f>D46</f>
        <v>97</v>
      </c>
      <c r="F46" s="6">
        <v>96</v>
      </c>
      <c r="G46" s="6"/>
      <c r="H46" s="6"/>
      <c r="I46" s="6">
        <v>96.4</v>
      </c>
      <c r="J46" s="6">
        <v>97.4</v>
      </c>
    </row>
    <row r="47" spans="1:12" x14ac:dyDescent="0.45">
      <c r="B47" s="3" t="s">
        <v>20</v>
      </c>
      <c r="C47" s="6">
        <v>95.8</v>
      </c>
      <c r="D47" s="6">
        <v>94.4</v>
      </c>
      <c r="E47" s="6">
        <f t="shared" ref="E47:E49" si="15">D47</f>
        <v>94.4</v>
      </c>
      <c r="F47" s="6">
        <v>95</v>
      </c>
      <c r="G47" s="6"/>
      <c r="H47" s="6"/>
      <c r="I47" s="6">
        <v>95</v>
      </c>
      <c r="J47" s="6">
        <v>92.2</v>
      </c>
    </row>
    <row r="48" spans="1:12" x14ac:dyDescent="0.45">
      <c r="B48" s="4" t="s">
        <v>21</v>
      </c>
      <c r="C48" s="7">
        <v>98.4</v>
      </c>
      <c r="D48" s="7">
        <v>98.4</v>
      </c>
      <c r="E48" s="7">
        <f t="shared" si="15"/>
        <v>98.4</v>
      </c>
      <c r="F48" s="7">
        <v>99.5</v>
      </c>
      <c r="G48" s="7"/>
      <c r="H48" s="7"/>
      <c r="I48" s="7">
        <v>99.4</v>
      </c>
      <c r="J48" s="7">
        <v>99.5</v>
      </c>
    </row>
    <row r="49" spans="2:10" x14ac:dyDescent="0.45">
      <c r="B49" s="3" t="s">
        <v>32</v>
      </c>
      <c r="C49" s="6">
        <v>97.5</v>
      </c>
      <c r="D49" s="6">
        <v>96.8</v>
      </c>
      <c r="E49" s="6">
        <f t="shared" si="15"/>
        <v>96.8</v>
      </c>
      <c r="F49" s="6">
        <v>96.1</v>
      </c>
      <c r="G49" s="6"/>
      <c r="H49" s="6"/>
      <c r="I49" s="6">
        <v>96.5</v>
      </c>
      <c r="J49" s="6">
        <v>97.1</v>
      </c>
    </row>
    <row r="50" spans="2:10" x14ac:dyDescent="0.45">
      <c r="B50" s="3"/>
      <c r="C50" s="6"/>
      <c r="D50" s="6"/>
      <c r="E50" s="6"/>
      <c r="F50" s="6"/>
      <c r="G50" s="6"/>
      <c r="H50" s="6"/>
      <c r="I50" s="6"/>
      <c r="J50" s="6"/>
    </row>
    <row r="51" spans="2:10" x14ac:dyDescent="0.45">
      <c r="B51" s="3" t="s">
        <v>26</v>
      </c>
      <c r="C51" s="6"/>
      <c r="D51" s="6"/>
      <c r="E51" s="6"/>
      <c r="F51" s="6"/>
      <c r="G51" s="6"/>
      <c r="H51" s="6"/>
      <c r="I51" s="6"/>
      <c r="J51" s="6"/>
    </row>
    <row r="52" spans="2:10" x14ac:dyDescent="0.45">
      <c r="B52" s="3" t="s">
        <v>19</v>
      </c>
      <c r="C52" s="6">
        <v>2.2999999999999998</v>
      </c>
      <c r="D52" s="6">
        <v>-5.8</v>
      </c>
      <c r="E52" s="6"/>
      <c r="F52" s="6">
        <v>-9.5</v>
      </c>
      <c r="G52" s="6"/>
      <c r="H52" s="6">
        <v>18.899999999999999</v>
      </c>
      <c r="I52" s="6">
        <v>13</v>
      </c>
      <c r="J52" s="6">
        <v>21</v>
      </c>
    </row>
    <row r="53" spans="2:10" x14ac:dyDescent="0.45">
      <c r="B53" s="3" t="s">
        <v>20</v>
      </c>
      <c r="C53" s="6">
        <v>14.2</v>
      </c>
      <c r="D53" s="6">
        <v>18.2</v>
      </c>
      <c r="E53" s="6"/>
      <c r="F53" s="6">
        <v>23.2</v>
      </c>
      <c r="G53" s="6"/>
      <c r="H53" s="6">
        <v>12.5</v>
      </c>
      <c r="I53" s="6">
        <v>19.5</v>
      </c>
      <c r="J53" s="6">
        <v>2.7</v>
      </c>
    </row>
    <row r="54" spans="2:10" x14ac:dyDescent="0.45">
      <c r="B54" s="4" t="s">
        <v>21</v>
      </c>
      <c r="C54" s="7">
        <v>4.3</v>
      </c>
      <c r="D54" s="7">
        <v>5.3</v>
      </c>
      <c r="E54" s="7"/>
      <c r="F54" s="7">
        <v>4.7</v>
      </c>
      <c r="G54" s="7"/>
      <c r="H54" s="7">
        <v>14</v>
      </c>
      <c r="I54" s="7">
        <v>12.3</v>
      </c>
      <c r="J54" s="7">
        <v>9.6</v>
      </c>
    </row>
    <row r="55" spans="2:10" x14ac:dyDescent="0.45">
      <c r="B55" s="3" t="s">
        <v>32</v>
      </c>
      <c r="C55" s="6">
        <v>3.4</v>
      </c>
      <c r="D55" s="6">
        <v>-1.8</v>
      </c>
      <c r="E55" s="6"/>
      <c r="F55" s="6">
        <v>-4</v>
      </c>
      <c r="G55" s="6"/>
      <c r="H55" s="6">
        <v>18.100000000000001</v>
      </c>
      <c r="I55" s="6">
        <v>13.5</v>
      </c>
      <c r="J55" s="6">
        <v>22.5</v>
      </c>
    </row>
    <row r="56" spans="2:10" x14ac:dyDescent="0.45">
      <c r="B56" s="3"/>
      <c r="C56" s="3"/>
      <c r="D56" s="3"/>
      <c r="E56" s="3"/>
      <c r="F56" s="3"/>
      <c r="G56" s="3"/>
      <c r="H56" s="3"/>
      <c r="I56" s="3"/>
      <c r="J56" s="3"/>
    </row>
    <row r="57" spans="2:10" x14ac:dyDescent="0.45">
      <c r="B57" s="3" t="s">
        <v>27</v>
      </c>
      <c r="C57" s="3"/>
      <c r="D57" s="3"/>
      <c r="E57" s="3"/>
      <c r="F57" s="3"/>
      <c r="G57" s="3"/>
      <c r="H57" s="3"/>
      <c r="I57" s="3"/>
      <c r="J57" s="3"/>
    </row>
    <row r="58" spans="2:10" x14ac:dyDescent="0.45">
      <c r="B58" s="3" t="s">
        <v>19</v>
      </c>
      <c r="C58" s="6">
        <v>84</v>
      </c>
      <c r="D58" s="6">
        <v>84</v>
      </c>
      <c r="E58" s="6">
        <v>84</v>
      </c>
      <c r="F58" s="6">
        <v>84</v>
      </c>
      <c r="G58" s="6"/>
      <c r="H58" s="6"/>
      <c r="I58" s="6">
        <v>84.2</v>
      </c>
      <c r="J58" s="6"/>
    </row>
    <row r="59" spans="2:10" x14ac:dyDescent="0.45">
      <c r="B59" s="3" t="s">
        <v>20</v>
      </c>
      <c r="C59" s="6">
        <v>9.1999999999999993</v>
      </c>
      <c r="D59" s="6">
        <v>9.1999999999999993</v>
      </c>
      <c r="E59" s="6">
        <v>9.1999999999999993</v>
      </c>
      <c r="F59" s="6">
        <v>9.1999999999999993</v>
      </c>
      <c r="G59" s="6"/>
      <c r="H59" s="6"/>
      <c r="I59" s="6">
        <v>9</v>
      </c>
      <c r="J59" s="6"/>
    </row>
    <row r="60" spans="2:10" x14ac:dyDescent="0.45">
      <c r="B60" s="4" t="s">
        <v>21</v>
      </c>
      <c r="C60" s="7">
        <v>6.8</v>
      </c>
      <c r="D60" s="7">
        <v>6.8</v>
      </c>
      <c r="E60" s="7">
        <v>6.8</v>
      </c>
      <c r="F60" s="7">
        <v>6.8</v>
      </c>
      <c r="G60" s="7"/>
      <c r="H60" s="7"/>
      <c r="I60" s="7">
        <v>6.8</v>
      </c>
      <c r="J60" s="7"/>
    </row>
    <row r="61" spans="2:10" x14ac:dyDescent="0.45">
      <c r="B61" s="3" t="s">
        <v>32</v>
      </c>
      <c r="C61" s="6">
        <f>SUM(C58:C60)</f>
        <v>100</v>
      </c>
      <c r="D61" s="6">
        <f>SUM(D58:D60)</f>
        <v>100</v>
      </c>
      <c r="E61" s="6">
        <f>SUM(E58:E60)</f>
        <v>100</v>
      </c>
      <c r="F61" s="6">
        <f>SUM(F58:F60)</f>
        <v>100</v>
      </c>
      <c r="G61" s="6"/>
      <c r="H61" s="6"/>
      <c r="I61" s="6">
        <f>SUM(I58:I60)</f>
        <v>100</v>
      </c>
      <c r="J61" s="6"/>
    </row>
    <row r="62" spans="2:10" x14ac:dyDescent="0.45">
      <c r="B62" s="3"/>
      <c r="C62" s="6"/>
      <c r="D62" s="6"/>
      <c r="E62" s="6"/>
      <c r="F62" s="6"/>
      <c r="G62" s="6"/>
      <c r="H62" s="6"/>
      <c r="I62" s="6"/>
      <c r="J62" s="6"/>
    </row>
    <row r="63" spans="2:10" x14ac:dyDescent="0.45">
      <c r="B63" s="3" t="s">
        <v>28</v>
      </c>
      <c r="C63" s="6"/>
      <c r="D63" s="6"/>
      <c r="E63" s="6"/>
      <c r="F63" s="6"/>
      <c r="G63" s="6"/>
      <c r="H63" s="6"/>
      <c r="I63" s="6"/>
      <c r="J63" s="6"/>
    </row>
    <row r="64" spans="2:10" x14ac:dyDescent="0.45">
      <c r="B64" s="3" t="s">
        <v>29</v>
      </c>
      <c r="C64" s="6">
        <v>25.7</v>
      </c>
      <c r="D64" s="6">
        <v>-18.7</v>
      </c>
      <c r="E64" s="6"/>
      <c r="F64" s="6"/>
      <c r="G64" s="6"/>
      <c r="H64" s="6"/>
      <c r="I64" s="6"/>
      <c r="J64" s="6"/>
    </row>
    <row r="65" spans="2:10" x14ac:dyDescent="0.45">
      <c r="B65" s="3" t="s">
        <v>30</v>
      </c>
      <c r="C65" s="6">
        <v>-8.6</v>
      </c>
      <c r="D65" s="6">
        <v>5.4</v>
      </c>
      <c r="E65" s="6"/>
      <c r="F65" s="6"/>
      <c r="G65" s="6"/>
      <c r="H65" s="6"/>
      <c r="I65" s="6"/>
      <c r="J65" s="6"/>
    </row>
    <row r="66" spans="2:10" x14ac:dyDescent="0.45">
      <c r="B66" s="4" t="s">
        <v>31</v>
      </c>
      <c r="C66" s="7">
        <v>13.4</v>
      </c>
      <c r="D66" s="7">
        <v>-14.5</v>
      </c>
      <c r="E66" s="7"/>
      <c r="F66" s="7"/>
      <c r="G66" s="7"/>
      <c r="H66" s="7"/>
      <c r="I66" s="7"/>
      <c r="J66" s="7"/>
    </row>
    <row r="67" spans="2:10" x14ac:dyDescent="0.45">
      <c r="B67" s="3" t="s">
        <v>32</v>
      </c>
      <c r="C67" s="6"/>
      <c r="D67" s="6">
        <v>-9.4</v>
      </c>
      <c r="E67" s="6"/>
      <c r="F67" s="6"/>
      <c r="G67" s="6"/>
      <c r="H67" s="6"/>
      <c r="I67" s="6"/>
      <c r="J67" s="6"/>
    </row>
    <row r="68" spans="2:10" x14ac:dyDescent="0.45">
      <c r="B68" s="3"/>
      <c r="C68" s="6"/>
      <c r="D68" s="6"/>
      <c r="E68" s="6"/>
      <c r="F68" s="6"/>
      <c r="G68" s="6"/>
      <c r="H68" s="6"/>
      <c r="I68" s="6"/>
      <c r="J68" s="6"/>
    </row>
    <row r="69" spans="2:10" x14ac:dyDescent="0.45">
      <c r="B69" s="3" t="s">
        <v>33</v>
      </c>
      <c r="C69" s="6"/>
      <c r="D69" s="6"/>
      <c r="E69" s="6"/>
      <c r="F69" s="6"/>
      <c r="G69" s="6"/>
      <c r="H69" s="6"/>
      <c r="I69" s="6"/>
      <c r="J69" s="6"/>
    </row>
    <row r="70" spans="2:10" x14ac:dyDescent="0.45">
      <c r="B70" s="3" t="s">
        <v>29</v>
      </c>
      <c r="C70" s="6">
        <v>13.8</v>
      </c>
      <c r="D70" s="6">
        <v>16.899999999999999</v>
      </c>
      <c r="E70" s="6"/>
      <c r="F70" s="6"/>
      <c r="G70" s="6"/>
      <c r="H70" s="6"/>
      <c r="I70" s="6"/>
      <c r="J70" s="6"/>
    </row>
    <row r="71" spans="2:10" x14ac:dyDescent="0.45">
      <c r="B71" s="3" t="s">
        <v>30</v>
      </c>
      <c r="C71" s="6">
        <v>11</v>
      </c>
      <c r="D71" s="6">
        <v>10.4</v>
      </c>
      <c r="E71" s="6"/>
      <c r="F71" s="6"/>
      <c r="G71" s="6"/>
      <c r="H71" s="6"/>
      <c r="I71" s="6"/>
      <c r="J71" s="6"/>
    </row>
    <row r="72" spans="2:10" x14ac:dyDescent="0.45">
      <c r="B72" s="4" t="s">
        <v>31</v>
      </c>
      <c r="C72" s="7">
        <v>14.6</v>
      </c>
      <c r="D72" s="7">
        <v>16.399999999999999</v>
      </c>
      <c r="E72" s="7"/>
      <c r="F72" s="7"/>
      <c r="G72" s="7"/>
      <c r="H72" s="7"/>
      <c r="I72" s="7"/>
      <c r="J72" s="7"/>
    </row>
    <row r="73" spans="2:10" x14ac:dyDescent="0.45">
      <c r="B73" s="3" t="s">
        <v>32</v>
      </c>
      <c r="C73" s="6">
        <v>13</v>
      </c>
      <c r="D73" s="6">
        <v>14.1</v>
      </c>
      <c r="E73" s="6"/>
      <c r="F73" s="6"/>
      <c r="G73" s="6"/>
      <c r="H73" s="6"/>
      <c r="I73" s="6"/>
      <c r="J73" s="6"/>
    </row>
    <row r="74" spans="2:10" x14ac:dyDescent="0.45">
      <c r="B74" s="3"/>
      <c r="C74" s="3"/>
      <c r="D74" s="3"/>
      <c r="E74" s="3"/>
      <c r="F74" s="3"/>
      <c r="G74" s="3"/>
      <c r="H74" s="3"/>
      <c r="I74" s="3"/>
      <c r="J74" s="3"/>
    </row>
    <row r="75" spans="2:10" x14ac:dyDescent="0.45">
      <c r="B75" s="3" t="s">
        <v>37</v>
      </c>
      <c r="C75" s="3"/>
      <c r="D75" s="3"/>
      <c r="E75" s="3"/>
      <c r="F75" s="3"/>
      <c r="G75" s="3"/>
      <c r="H75" s="3"/>
      <c r="I75" s="3"/>
      <c r="J75" s="3"/>
    </row>
    <row r="76" spans="2:10" x14ac:dyDescent="0.45">
      <c r="B76" s="3" t="s">
        <v>34</v>
      </c>
      <c r="C76" s="3">
        <v>6</v>
      </c>
      <c r="D76" s="3">
        <v>6</v>
      </c>
      <c r="E76" s="3">
        <v>6</v>
      </c>
      <c r="F76" s="3">
        <v>6</v>
      </c>
      <c r="G76" s="3"/>
      <c r="H76" s="3"/>
      <c r="I76" s="3">
        <v>6</v>
      </c>
      <c r="J76" s="3"/>
    </row>
    <row r="77" spans="2:10" x14ac:dyDescent="0.45">
      <c r="B77" s="3" t="s">
        <v>35</v>
      </c>
      <c r="C77" s="3">
        <v>35</v>
      </c>
      <c r="D77" s="3">
        <v>35</v>
      </c>
      <c r="E77" s="3">
        <v>35</v>
      </c>
      <c r="F77" s="3">
        <v>35</v>
      </c>
      <c r="G77" s="3"/>
      <c r="H77" s="3"/>
      <c r="I77" s="3">
        <v>35</v>
      </c>
      <c r="J77" s="3"/>
    </row>
    <row r="78" spans="2:10" x14ac:dyDescent="0.45">
      <c r="B78" s="4" t="s">
        <v>36</v>
      </c>
      <c r="C78" s="4">
        <v>57</v>
      </c>
      <c r="D78" s="4">
        <v>57</v>
      </c>
      <c r="E78" s="4">
        <v>57</v>
      </c>
      <c r="F78" s="4">
        <v>57</v>
      </c>
      <c r="G78" s="4"/>
      <c r="H78" s="4"/>
      <c r="I78" s="4">
        <v>57</v>
      </c>
      <c r="J78" s="4"/>
    </row>
    <row r="79" spans="2:10" x14ac:dyDescent="0.45">
      <c r="B79" s="3" t="s">
        <v>24</v>
      </c>
      <c r="C79" s="3">
        <f>C76+C77+C78</f>
        <v>98</v>
      </c>
      <c r="D79" s="3">
        <f>D76+D77+D78</f>
        <v>98</v>
      </c>
      <c r="E79" s="3">
        <f>E76+E77+E78</f>
        <v>98</v>
      </c>
      <c r="F79" s="3">
        <f>F76+F77+F78</f>
        <v>98</v>
      </c>
      <c r="G79" s="3"/>
      <c r="H79" s="3"/>
      <c r="I79" s="3">
        <f>I76+I77+I78</f>
        <v>98</v>
      </c>
      <c r="J79" s="3"/>
    </row>
    <row r="80" spans="2:10" x14ac:dyDescent="0.45">
      <c r="B80" s="3"/>
      <c r="C80" s="3"/>
      <c r="D80" s="3"/>
      <c r="E80" s="3"/>
      <c r="F80" s="3"/>
      <c r="G80" s="3"/>
      <c r="H80" s="3"/>
      <c r="I80" s="3"/>
      <c r="J80" s="3"/>
    </row>
    <row r="81" spans="2:10" x14ac:dyDescent="0.45">
      <c r="B81" s="3" t="s">
        <v>38</v>
      </c>
      <c r="C81" s="3"/>
      <c r="D81" s="3"/>
      <c r="E81" s="3"/>
      <c r="F81" s="3"/>
      <c r="G81" s="3"/>
      <c r="H81" s="3"/>
      <c r="I81" s="3"/>
      <c r="J81" s="3"/>
    </row>
    <row r="82" spans="2:10" x14ac:dyDescent="0.45">
      <c r="B82" s="3" t="s">
        <v>34</v>
      </c>
      <c r="C82" s="3">
        <v>27292</v>
      </c>
      <c r="D82" s="3">
        <v>26751</v>
      </c>
      <c r="E82" s="3">
        <v>26751</v>
      </c>
      <c r="F82" s="3">
        <v>26366</v>
      </c>
      <c r="G82" s="3"/>
      <c r="H82" s="3"/>
      <c r="I82" s="3">
        <v>27599</v>
      </c>
      <c r="J82" s="3"/>
    </row>
    <row r="83" spans="2:10" x14ac:dyDescent="0.45">
      <c r="B83" s="3" t="s">
        <v>35</v>
      </c>
      <c r="C83" s="3">
        <v>69210</v>
      </c>
      <c r="D83" s="3">
        <v>68567</v>
      </c>
      <c r="E83" s="3">
        <v>68567</v>
      </c>
      <c r="F83" s="3">
        <v>67680</v>
      </c>
      <c r="G83" s="3"/>
      <c r="H83" s="3"/>
      <c r="I83" s="3">
        <v>69948</v>
      </c>
      <c r="J83" s="3"/>
    </row>
    <row r="84" spans="2:10" x14ac:dyDescent="0.45">
      <c r="B84" s="4" t="s">
        <v>36</v>
      </c>
      <c r="C84" s="4">
        <v>29666</v>
      </c>
      <c r="D84" s="4">
        <v>29263</v>
      </c>
      <c r="E84" s="4">
        <v>29263</v>
      </c>
      <c r="F84" s="4">
        <v>28966</v>
      </c>
      <c r="G84" s="3"/>
      <c r="H84" s="3"/>
      <c r="I84" s="4">
        <v>29968</v>
      </c>
      <c r="J84" s="3"/>
    </row>
    <row r="85" spans="2:10" x14ac:dyDescent="0.45">
      <c r="B85" s="3" t="s">
        <v>24</v>
      </c>
      <c r="C85" s="3">
        <f>C82+C83+C84</f>
        <v>126168</v>
      </c>
      <c r="D85" s="3">
        <f>D82+D83+D84</f>
        <v>124581</v>
      </c>
      <c r="E85" s="3">
        <f>E82+E83+E84</f>
        <v>124581</v>
      </c>
      <c r="F85" s="3">
        <f>F82+F83+F84</f>
        <v>123012</v>
      </c>
      <c r="G85" s="3"/>
      <c r="H85" s="3"/>
      <c r="I85" s="3">
        <f>I82+I83+I84</f>
        <v>127515</v>
      </c>
      <c r="J85" s="3"/>
    </row>
    <row r="86" spans="2:10" x14ac:dyDescent="0.45">
      <c r="B86" s="3"/>
      <c r="C86" s="3"/>
      <c r="D86" s="3"/>
      <c r="E86" s="3"/>
      <c r="F86" s="3"/>
      <c r="G86" s="3"/>
      <c r="H86" s="3"/>
      <c r="I86" s="3"/>
      <c r="J86" s="3"/>
    </row>
    <row r="87" spans="2:10" x14ac:dyDescent="0.45">
      <c r="B87" s="3" t="s">
        <v>18</v>
      </c>
      <c r="C87" s="3"/>
      <c r="D87" s="3"/>
      <c r="E87" s="3"/>
      <c r="F87" s="3"/>
      <c r="G87" s="3"/>
      <c r="H87" s="3"/>
      <c r="I87" s="3"/>
      <c r="J87" s="3"/>
    </row>
    <row r="88" spans="2:10" x14ac:dyDescent="0.45">
      <c r="B88" s="3" t="s">
        <v>34</v>
      </c>
      <c r="C88" s="3">
        <v>613</v>
      </c>
      <c r="D88" s="3">
        <v>1212</v>
      </c>
      <c r="E88" s="3">
        <f>D88-F88</f>
        <v>578</v>
      </c>
      <c r="F88" s="3">
        <v>634</v>
      </c>
      <c r="G88" s="3"/>
      <c r="H88" s="3"/>
      <c r="I88" s="3">
        <v>1381</v>
      </c>
      <c r="J88" s="3"/>
    </row>
    <row r="89" spans="2:10" x14ac:dyDescent="0.45">
      <c r="B89" s="3" t="s">
        <v>35</v>
      </c>
      <c r="C89" s="3">
        <v>1766</v>
      </c>
      <c r="D89" s="3">
        <v>3487</v>
      </c>
      <c r="E89" s="3">
        <f t="shared" ref="E89:E91" si="16">D89-F89</f>
        <v>1657</v>
      </c>
      <c r="F89" s="3">
        <v>1830</v>
      </c>
      <c r="G89" s="3"/>
      <c r="H89" s="3"/>
      <c r="I89" s="3">
        <v>3815</v>
      </c>
      <c r="J89" s="3"/>
    </row>
    <row r="90" spans="2:10" x14ac:dyDescent="0.45">
      <c r="B90" s="4" t="s">
        <v>36</v>
      </c>
      <c r="C90" s="4">
        <v>742</v>
      </c>
      <c r="D90" s="4">
        <v>1460</v>
      </c>
      <c r="E90" s="4">
        <f t="shared" si="16"/>
        <v>685</v>
      </c>
      <c r="F90" s="4">
        <v>775</v>
      </c>
      <c r="G90" s="3"/>
      <c r="H90" s="3"/>
      <c r="I90" s="4">
        <v>1619</v>
      </c>
      <c r="J90" s="3"/>
    </row>
    <row r="91" spans="2:10" x14ac:dyDescent="0.45">
      <c r="B91" s="3" t="s">
        <v>24</v>
      </c>
      <c r="C91" s="3">
        <f>C88+C89+C90</f>
        <v>3121</v>
      </c>
      <c r="D91" s="3">
        <f>D88+D89+D90</f>
        <v>6159</v>
      </c>
      <c r="E91" s="3">
        <f t="shared" si="16"/>
        <v>2920</v>
      </c>
      <c r="F91" s="3">
        <f>F88+F89+F90</f>
        <v>3239</v>
      </c>
      <c r="G91" s="3"/>
      <c r="H91" s="3"/>
      <c r="I91" s="3">
        <f>I88+I89+I90</f>
        <v>6815</v>
      </c>
      <c r="J91" s="3"/>
    </row>
    <row r="92" spans="2:10" x14ac:dyDescent="0.45">
      <c r="B92" s="3"/>
      <c r="C92" s="3"/>
      <c r="D92" s="3"/>
      <c r="E92" s="3"/>
      <c r="F92" s="3"/>
      <c r="G92" s="3"/>
      <c r="H92" s="3"/>
      <c r="I92" s="3"/>
      <c r="J92" s="3"/>
    </row>
    <row r="93" spans="2:10" x14ac:dyDescent="0.45">
      <c r="B93" s="3" t="s">
        <v>39</v>
      </c>
      <c r="C93" s="3"/>
      <c r="D93" s="3"/>
      <c r="E93" s="3"/>
      <c r="F93" s="3"/>
      <c r="G93" s="3"/>
      <c r="H93" s="3"/>
      <c r="I93" s="3"/>
      <c r="J93" s="3"/>
    </row>
    <row r="94" spans="2:10" x14ac:dyDescent="0.45">
      <c r="B94" s="3" t="s">
        <v>34</v>
      </c>
      <c r="C94" s="6">
        <v>76.900000000000006</v>
      </c>
      <c r="D94" s="6">
        <v>79.3</v>
      </c>
      <c r="E94" s="6"/>
      <c r="F94" s="6">
        <v>87.3</v>
      </c>
      <c r="G94" s="6"/>
      <c r="H94" s="6"/>
      <c r="I94" s="6">
        <v>83.7</v>
      </c>
      <c r="J94" s="6"/>
    </row>
    <row r="95" spans="2:10" x14ac:dyDescent="0.45">
      <c r="B95" s="3" t="s">
        <v>35</v>
      </c>
      <c r="C95" s="6">
        <v>69.2</v>
      </c>
      <c r="D95" s="6">
        <v>69.2</v>
      </c>
      <c r="E95" s="6"/>
      <c r="F95" s="6">
        <v>75.8</v>
      </c>
      <c r="G95" s="6"/>
      <c r="H95" s="6"/>
      <c r="I95" s="6">
        <v>71.599999999999994</v>
      </c>
      <c r="J95" s="6"/>
    </row>
    <row r="96" spans="2:10" x14ac:dyDescent="0.45">
      <c r="B96" s="4" t="s">
        <v>36</v>
      </c>
      <c r="C96" s="7">
        <v>45.2</v>
      </c>
      <c r="D96" s="7">
        <v>44.6</v>
      </c>
      <c r="E96" s="7"/>
      <c r="F96" s="7">
        <v>49.4</v>
      </c>
      <c r="G96" s="7"/>
      <c r="H96" s="7"/>
      <c r="I96" s="7">
        <v>45.6</v>
      </c>
      <c r="J96" s="7"/>
    </row>
    <row r="97" spans="2:10" x14ac:dyDescent="0.45">
      <c r="B97" s="3" t="s">
        <v>32</v>
      </c>
      <c r="C97" s="6">
        <v>62.4</v>
      </c>
      <c r="D97" s="6">
        <v>62.4</v>
      </c>
      <c r="E97" s="6"/>
      <c r="F97" s="6">
        <v>68.7</v>
      </c>
      <c r="G97" s="6"/>
      <c r="H97" s="6"/>
      <c r="I97" s="6">
        <v>64.599999999999994</v>
      </c>
      <c r="J97" s="6"/>
    </row>
    <row r="98" spans="2:10" x14ac:dyDescent="0.45">
      <c r="B98" s="3"/>
      <c r="C98" s="3"/>
      <c r="D98" s="3"/>
      <c r="E98" s="3"/>
      <c r="F98" s="3"/>
      <c r="G98" s="3"/>
      <c r="H98" s="3"/>
      <c r="I98" s="3"/>
      <c r="J98" s="3"/>
    </row>
    <row r="99" spans="2:10" x14ac:dyDescent="0.45">
      <c r="B99" s="3" t="s">
        <v>25</v>
      </c>
      <c r="C99" s="3"/>
      <c r="D99" s="3"/>
      <c r="E99" s="3"/>
      <c r="F99" s="3"/>
      <c r="G99" s="3"/>
      <c r="H99" s="3"/>
      <c r="I99" s="3"/>
      <c r="J99" s="3"/>
    </row>
    <row r="100" spans="2:10" x14ac:dyDescent="0.45">
      <c r="B100" s="3" t="s">
        <v>34</v>
      </c>
      <c r="C100" s="6">
        <v>97</v>
      </c>
      <c r="D100" s="6">
        <v>94</v>
      </c>
      <c r="E100" s="6">
        <f>D100</f>
        <v>94</v>
      </c>
      <c r="F100" s="6">
        <v>92.3</v>
      </c>
      <c r="G100" s="6"/>
      <c r="H100" s="6"/>
      <c r="I100" s="6">
        <v>93.3</v>
      </c>
      <c r="J100" s="6"/>
    </row>
    <row r="101" spans="2:10" x14ac:dyDescent="0.45">
      <c r="B101" s="3" t="s">
        <v>35</v>
      </c>
      <c r="C101" s="6">
        <v>98</v>
      </c>
      <c r="D101" s="6">
        <v>97.6</v>
      </c>
      <c r="E101" s="6">
        <f t="shared" ref="E101:E103" si="17">D101</f>
        <v>97.6</v>
      </c>
      <c r="F101" s="6">
        <v>97.2</v>
      </c>
      <c r="G101" s="6"/>
      <c r="H101" s="6"/>
      <c r="I101" s="6">
        <v>96.9</v>
      </c>
      <c r="J101" s="6"/>
    </row>
    <row r="102" spans="2:10" x14ac:dyDescent="0.45">
      <c r="B102" s="4" t="s">
        <v>36</v>
      </c>
      <c r="C102" s="7">
        <v>97</v>
      </c>
      <c r="D102" s="7">
        <v>97.2</v>
      </c>
      <c r="E102" s="7">
        <f t="shared" si="17"/>
        <v>97.2</v>
      </c>
      <c r="F102" s="7">
        <v>96.2</v>
      </c>
      <c r="G102" s="7"/>
      <c r="H102" s="7"/>
      <c r="I102" s="7">
        <v>97.4</v>
      </c>
      <c r="J102" s="7"/>
    </row>
    <row r="103" spans="2:10" x14ac:dyDescent="0.45">
      <c r="B103" s="3" t="s">
        <v>32</v>
      </c>
      <c r="C103" s="6">
        <v>97.5</v>
      </c>
      <c r="D103" s="6">
        <v>96.8</v>
      </c>
      <c r="E103" s="6">
        <f t="shared" si="17"/>
        <v>96.8</v>
      </c>
      <c r="F103" s="6">
        <v>96.1</v>
      </c>
      <c r="G103" s="6"/>
      <c r="H103" s="6"/>
      <c r="I103" s="6">
        <v>96.5</v>
      </c>
      <c r="J103" s="6"/>
    </row>
    <row r="104" spans="2:10" x14ac:dyDescent="0.45">
      <c r="B104" s="3"/>
      <c r="C104" s="6"/>
      <c r="D104" s="6"/>
      <c r="E104" s="6"/>
      <c r="F104" s="6"/>
      <c r="G104" s="6"/>
      <c r="H104" s="6"/>
      <c r="I104" s="6"/>
      <c r="J104" s="6"/>
    </row>
    <row r="105" spans="2:10" x14ac:dyDescent="0.45">
      <c r="B105" s="3" t="s">
        <v>40</v>
      </c>
      <c r="C105" s="6"/>
      <c r="D105" s="6"/>
      <c r="E105" s="6"/>
      <c r="F105" s="6"/>
      <c r="G105" s="6"/>
      <c r="H105" s="6"/>
      <c r="I105" s="6"/>
      <c r="J105" s="6"/>
    </row>
    <row r="106" spans="2:10" x14ac:dyDescent="0.45">
      <c r="B106" s="3" t="s">
        <v>29</v>
      </c>
      <c r="C106" s="6">
        <v>27.9</v>
      </c>
      <c r="D106" s="6">
        <v>28</v>
      </c>
      <c r="E106" s="6">
        <v>28</v>
      </c>
      <c r="F106" s="6">
        <v>28.1</v>
      </c>
      <c r="G106" s="6">
        <v>29.5</v>
      </c>
      <c r="H106" s="6"/>
      <c r="I106" s="6">
        <v>29.5</v>
      </c>
      <c r="J106" s="6"/>
    </row>
    <row r="107" spans="2:10" x14ac:dyDescent="0.45">
      <c r="B107" s="3" t="s">
        <v>30</v>
      </c>
      <c r="C107" s="6">
        <v>22</v>
      </c>
      <c r="D107" s="6">
        <v>21.6</v>
      </c>
      <c r="E107" s="6">
        <v>21.6</v>
      </c>
      <c r="F107" s="6">
        <v>21.3</v>
      </c>
      <c r="G107" s="6">
        <v>17.3</v>
      </c>
      <c r="H107" s="6"/>
      <c r="I107" s="6">
        <v>17.3</v>
      </c>
      <c r="J107" s="6"/>
    </row>
    <row r="108" spans="2:10" x14ac:dyDescent="0.45">
      <c r="B108" s="3" t="s">
        <v>20</v>
      </c>
      <c r="C108" s="6">
        <v>16.7</v>
      </c>
      <c r="D108" s="6">
        <v>16.600000000000001</v>
      </c>
      <c r="E108" s="6">
        <v>16.600000000000001</v>
      </c>
      <c r="F108" s="6">
        <v>15.6</v>
      </c>
      <c r="G108" s="6">
        <v>9</v>
      </c>
      <c r="H108" s="6"/>
      <c r="I108" s="6">
        <v>9</v>
      </c>
      <c r="J108" s="6"/>
    </row>
    <row r="109" spans="2:10" x14ac:dyDescent="0.45">
      <c r="B109" s="3" t="s">
        <v>41</v>
      </c>
      <c r="C109" s="6">
        <v>10.6</v>
      </c>
      <c r="D109" s="6">
        <v>10.6</v>
      </c>
      <c r="E109" s="6">
        <v>10.6</v>
      </c>
      <c r="F109" s="6">
        <v>10.9</v>
      </c>
      <c r="G109" s="6">
        <v>10.5</v>
      </c>
      <c r="H109" s="6"/>
      <c r="I109" s="6">
        <v>10.5</v>
      </c>
      <c r="J109" s="6"/>
    </row>
    <row r="110" spans="2:10" x14ac:dyDescent="0.45">
      <c r="B110" s="3" t="s">
        <v>42</v>
      </c>
      <c r="C110" s="6">
        <v>5.4</v>
      </c>
      <c r="D110" s="6">
        <v>5.5</v>
      </c>
      <c r="E110" s="6">
        <v>5.5</v>
      </c>
      <c r="F110" s="6">
        <v>5.5</v>
      </c>
      <c r="G110" s="6">
        <v>3.8</v>
      </c>
      <c r="H110" s="6"/>
      <c r="I110" s="6">
        <v>3.8</v>
      </c>
      <c r="J110" s="6"/>
    </row>
    <row r="111" spans="2:10" x14ac:dyDescent="0.45">
      <c r="B111" s="3" t="s">
        <v>43</v>
      </c>
      <c r="C111" s="6">
        <v>1</v>
      </c>
      <c r="D111" s="6">
        <v>1</v>
      </c>
      <c r="E111" s="6">
        <v>1</v>
      </c>
      <c r="F111" s="6">
        <v>0.9</v>
      </c>
      <c r="G111" s="6">
        <v>6.9</v>
      </c>
      <c r="H111" s="6"/>
      <c r="I111" s="6">
        <v>6.9</v>
      </c>
      <c r="J111" s="6"/>
    </row>
    <row r="112" spans="2:10" x14ac:dyDescent="0.45">
      <c r="B112" s="3" t="s">
        <v>44</v>
      </c>
      <c r="C112" s="6">
        <v>0.7</v>
      </c>
      <c r="D112" s="6">
        <v>0.8</v>
      </c>
      <c r="E112" s="6">
        <v>0.8</v>
      </c>
      <c r="F112" s="6">
        <v>0.8</v>
      </c>
      <c r="G112" s="6">
        <v>0.4</v>
      </c>
      <c r="H112" s="6"/>
      <c r="I112" s="6">
        <v>0.4</v>
      </c>
      <c r="J112" s="6"/>
    </row>
    <row r="113" spans="2:10" x14ac:dyDescent="0.45">
      <c r="B113" s="4" t="s">
        <v>45</v>
      </c>
      <c r="C113" s="7">
        <v>15.7</v>
      </c>
      <c r="D113" s="7">
        <v>15.9</v>
      </c>
      <c r="E113" s="7">
        <v>15.9</v>
      </c>
      <c r="F113" s="7">
        <v>16.899999999999999</v>
      </c>
      <c r="G113" s="7">
        <v>22.6</v>
      </c>
      <c r="H113" s="7"/>
      <c r="I113" s="7">
        <v>22.6</v>
      </c>
      <c r="J113" s="7"/>
    </row>
    <row r="114" spans="2:10" x14ac:dyDescent="0.45">
      <c r="B114" s="3" t="s">
        <v>46</v>
      </c>
      <c r="C114" s="6">
        <f t="shared" ref="C114" si="18">SUM(C106:C113)</f>
        <v>100</v>
      </c>
      <c r="D114" s="6">
        <f>SUM(D106:D113)</f>
        <v>100</v>
      </c>
      <c r="E114" s="6">
        <f t="shared" ref="E114:F114" si="19">SUM(E106:E113)</f>
        <v>100</v>
      </c>
      <c r="F114" s="6">
        <f t="shared" si="19"/>
        <v>100</v>
      </c>
      <c r="G114" s="6">
        <f>SUM(G106:G113)</f>
        <v>100</v>
      </c>
      <c r="H114" s="6">
        <f>SUM(H106:H113)</f>
        <v>0</v>
      </c>
      <c r="I114" s="6">
        <f>SUM(I106:I113)</f>
        <v>100</v>
      </c>
      <c r="J114" s="6"/>
    </row>
    <row r="115" spans="2:10" x14ac:dyDescent="0.45">
      <c r="B115" s="3"/>
      <c r="C115" s="3"/>
      <c r="D115" s="3"/>
      <c r="E115" s="3"/>
      <c r="F115" s="3"/>
      <c r="G115" s="3"/>
      <c r="H115" s="3"/>
      <c r="I115" s="3"/>
      <c r="J115" s="3"/>
    </row>
    <row r="116" spans="2:10" x14ac:dyDescent="0.45">
      <c r="B116" s="3" t="s">
        <v>51</v>
      </c>
      <c r="C116" s="3"/>
      <c r="D116" s="3"/>
      <c r="E116" s="3"/>
      <c r="F116" s="3"/>
      <c r="G116" s="3"/>
      <c r="H116" s="3"/>
      <c r="I116" s="3"/>
      <c r="J116" s="3"/>
    </row>
    <row r="117" spans="2:10" x14ac:dyDescent="0.45">
      <c r="B117" s="3" t="s">
        <v>47</v>
      </c>
      <c r="C117" s="6">
        <v>19.899999999999999</v>
      </c>
      <c r="D117" s="6">
        <v>32.9</v>
      </c>
      <c r="E117" s="6">
        <v>32.9</v>
      </c>
      <c r="F117" s="6">
        <v>30.6</v>
      </c>
      <c r="G117" s="6"/>
      <c r="H117" s="6"/>
      <c r="I117" s="6"/>
      <c r="J117" s="6"/>
    </row>
    <row r="118" spans="2:10" x14ac:dyDescent="0.45">
      <c r="B118" s="3" t="s">
        <v>48</v>
      </c>
      <c r="C118" s="6">
        <v>27.8</v>
      </c>
      <c r="D118" s="6">
        <v>24.5</v>
      </c>
      <c r="E118" s="6">
        <v>24.5</v>
      </c>
      <c r="F118" s="6">
        <v>22.4</v>
      </c>
      <c r="G118" s="6"/>
      <c r="H118" s="6"/>
      <c r="I118" s="6"/>
      <c r="J118" s="6"/>
    </row>
    <row r="119" spans="2:10" x14ac:dyDescent="0.45">
      <c r="B119" s="3" t="s">
        <v>49</v>
      </c>
      <c r="C119" s="6">
        <v>45.4</v>
      </c>
      <c r="D119" s="6">
        <v>34.700000000000003</v>
      </c>
      <c r="E119" s="6">
        <v>34.700000000000003</v>
      </c>
      <c r="F119" s="6">
        <v>26.1</v>
      </c>
      <c r="G119" s="6"/>
      <c r="H119" s="6"/>
      <c r="I119" s="6"/>
      <c r="J119" s="6"/>
    </row>
    <row r="120" spans="2:10" x14ac:dyDescent="0.45">
      <c r="B120" s="4" t="s">
        <v>50</v>
      </c>
      <c r="C120" s="7">
        <v>6.9</v>
      </c>
      <c r="D120" s="7">
        <v>7.9</v>
      </c>
      <c r="E120" s="7">
        <v>7.9</v>
      </c>
      <c r="F120" s="7">
        <v>7.9</v>
      </c>
      <c r="G120" s="7"/>
      <c r="H120" s="7"/>
      <c r="I120" s="7"/>
      <c r="J120" s="7"/>
    </row>
    <row r="121" spans="2:10" x14ac:dyDescent="0.45">
      <c r="B121" s="3" t="s">
        <v>24</v>
      </c>
      <c r="C121" s="6">
        <f t="shared" ref="C121" si="20">SUM(C117:C120)</f>
        <v>100</v>
      </c>
      <c r="D121" s="6">
        <f>SUM(D117:D120)</f>
        <v>100</v>
      </c>
      <c r="E121" s="6">
        <f t="shared" ref="E121:F121" si="21">SUM(E117:E120)</f>
        <v>100</v>
      </c>
      <c r="F121" s="6">
        <f t="shared" si="21"/>
        <v>87</v>
      </c>
      <c r="G121" s="6"/>
      <c r="H121" s="6"/>
      <c r="I121" s="6"/>
      <c r="J121" s="6"/>
    </row>
    <row r="122" spans="2:10" x14ac:dyDescent="0.45">
      <c r="B122" s="3"/>
      <c r="C122" s="6"/>
      <c r="D122" s="6"/>
      <c r="E122" s="6"/>
      <c r="F122" s="6"/>
      <c r="G122" s="6"/>
      <c r="H122" s="6"/>
      <c r="I122" s="6"/>
      <c r="J122" s="6"/>
    </row>
    <row r="123" spans="2:10" x14ac:dyDescent="0.45">
      <c r="B123" s="3" t="s">
        <v>52</v>
      </c>
      <c r="C123" s="6"/>
      <c r="D123" s="6"/>
      <c r="E123" s="6"/>
      <c r="F123" s="6"/>
      <c r="G123" s="6"/>
      <c r="H123" s="6"/>
      <c r="I123" s="6"/>
      <c r="J123" s="6"/>
    </row>
    <row r="124" spans="2:10" x14ac:dyDescent="0.45">
      <c r="B124" s="3" t="s">
        <v>47</v>
      </c>
      <c r="C124" s="6">
        <v>17.399999999999999</v>
      </c>
      <c r="D124" s="6">
        <v>31.1</v>
      </c>
      <c r="E124" s="6">
        <v>31.1</v>
      </c>
      <c r="F124" s="6">
        <v>28.8</v>
      </c>
      <c r="G124" s="6"/>
      <c r="H124" s="6"/>
      <c r="I124" s="6"/>
      <c r="J124" s="6"/>
    </row>
    <row r="125" spans="2:10" x14ac:dyDescent="0.45">
      <c r="B125" s="3" t="s">
        <v>48</v>
      </c>
      <c r="C125" s="6">
        <v>31.3</v>
      </c>
      <c r="D125" s="6">
        <v>28.4</v>
      </c>
      <c r="E125" s="6">
        <v>28.4</v>
      </c>
      <c r="F125" s="6">
        <v>25.3</v>
      </c>
      <c r="G125" s="6"/>
      <c r="H125" s="6"/>
      <c r="I125" s="6"/>
      <c r="J125" s="6"/>
    </row>
    <row r="126" spans="2:10" x14ac:dyDescent="0.45">
      <c r="B126" s="3" t="s">
        <v>49</v>
      </c>
      <c r="C126" s="6">
        <v>46</v>
      </c>
      <c r="D126" s="6">
        <v>36.200000000000003</v>
      </c>
      <c r="E126" s="6">
        <v>36.200000000000003</v>
      </c>
      <c r="F126" s="6">
        <v>27</v>
      </c>
      <c r="G126" s="6"/>
      <c r="H126" s="6"/>
      <c r="I126" s="6"/>
      <c r="J126" s="6"/>
    </row>
    <row r="127" spans="2:10" x14ac:dyDescent="0.45">
      <c r="B127" s="4" t="s">
        <v>50</v>
      </c>
      <c r="C127" s="7">
        <v>5.3</v>
      </c>
      <c r="D127" s="7">
        <v>4.3</v>
      </c>
      <c r="E127" s="7">
        <v>4.3</v>
      </c>
      <c r="F127" s="7">
        <v>5.4</v>
      </c>
      <c r="G127" s="7"/>
      <c r="H127" s="7"/>
      <c r="I127" s="7"/>
      <c r="J127" s="7"/>
    </row>
    <row r="128" spans="2:10" x14ac:dyDescent="0.45">
      <c r="B128" s="3" t="s">
        <v>24</v>
      </c>
      <c r="C128" s="6">
        <f>SUM(C124:C127)</f>
        <v>100</v>
      </c>
      <c r="D128" s="6">
        <f>SUM(D124:D127)</f>
        <v>100</v>
      </c>
      <c r="E128" s="6">
        <f>SUM(E124:E127)</f>
        <v>100</v>
      </c>
      <c r="F128" s="6">
        <f>SUM(F124:F127)</f>
        <v>86.5</v>
      </c>
      <c r="G128" s="6"/>
      <c r="H128" s="6"/>
      <c r="I128" s="6"/>
      <c r="J128" s="6"/>
    </row>
    <row r="129" spans="1:10" x14ac:dyDescent="0.45"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45">
      <c r="A130" t="s">
        <v>65</v>
      </c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45">
      <c r="B131" s="3" t="s">
        <v>55</v>
      </c>
      <c r="C131" s="3">
        <v>754</v>
      </c>
      <c r="D131" s="3">
        <v>1432</v>
      </c>
      <c r="E131" s="3">
        <f>D131-F131</f>
        <v>708</v>
      </c>
      <c r="F131" s="3">
        <v>724</v>
      </c>
      <c r="G131" s="3">
        <f>I131-H131</f>
        <v>735</v>
      </c>
      <c r="H131" s="3">
        <v>759</v>
      </c>
      <c r="I131" s="3">
        <v>1494</v>
      </c>
      <c r="J131" s="3"/>
    </row>
    <row r="132" spans="1:10" x14ac:dyDescent="0.45">
      <c r="B132" s="3" t="s">
        <v>56</v>
      </c>
      <c r="C132" s="3">
        <v>288</v>
      </c>
      <c r="D132" s="3">
        <v>451</v>
      </c>
      <c r="E132" s="3">
        <f t="shared" ref="E132:E134" si="22">D132-F132</f>
        <v>244</v>
      </c>
      <c r="F132" s="3">
        <v>207</v>
      </c>
      <c r="G132" s="3">
        <f>I132-H132</f>
        <v>189</v>
      </c>
      <c r="H132" s="3">
        <v>229</v>
      </c>
      <c r="I132" s="3">
        <v>418</v>
      </c>
      <c r="J132" s="3"/>
    </row>
    <row r="133" spans="1:10" x14ac:dyDescent="0.45">
      <c r="B133" s="4" t="s">
        <v>45</v>
      </c>
      <c r="C133" s="4">
        <v>5</v>
      </c>
      <c r="D133" s="4">
        <v>5</v>
      </c>
      <c r="E133" s="4">
        <f t="shared" si="22"/>
        <v>3</v>
      </c>
      <c r="F133" s="4">
        <v>2</v>
      </c>
      <c r="G133" s="4">
        <f>I133-H133</f>
        <v>4</v>
      </c>
      <c r="H133" s="4">
        <v>1</v>
      </c>
      <c r="I133" s="4">
        <v>5</v>
      </c>
      <c r="J133" s="4"/>
    </row>
    <row r="134" spans="1:10" x14ac:dyDescent="0.45">
      <c r="B134" s="3" t="s">
        <v>24</v>
      </c>
      <c r="C134" s="3">
        <f>C131+C132+C133</f>
        <v>1047</v>
      </c>
      <c r="D134" s="3">
        <f>D131+D132+D133</f>
        <v>1888</v>
      </c>
      <c r="E134" s="3">
        <f t="shared" si="22"/>
        <v>955</v>
      </c>
      <c r="F134" s="3">
        <f>F131+F132+F133</f>
        <v>933</v>
      </c>
      <c r="G134" s="3">
        <f>I134-H134</f>
        <v>928</v>
      </c>
      <c r="H134" s="3">
        <f>H131+H132+H133</f>
        <v>989</v>
      </c>
      <c r="I134" s="3">
        <f>I131+I132+I133</f>
        <v>1917</v>
      </c>
      <c r="J134" s="3"/>
    </row>
    <row r="135" spans="1:10" x14ac:dyDescent="0.45"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45">
      <c r="A136" t="s">
        <v>57</v>
      </c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45">
      <c r="B137" s="3" t="s">
        <v>60</v>
      </c>
      <c r="C137" s="3">
        <v>293</v>
      </c>
      <c r="D137" s="3">
        <v>592</v>
      </c>
      <c r="E137" s="3">
        <f>D137-F137</f>
        <v>296</v>
      </c>
      <c r="F137" s="3">
        <v>296</v>
      </c>
      <c r="G137" s="3">
        <f t="shared" ref="G137:G144" si="23">I137-H137</f>
        <v>292</v>
      </c>
      <c r="H137" s="3">
        <v>286</v>
      </c>
      <c r="I137" s="3">
        <v>578</v>
      </c>
      <c r="J137" s="3"/>
    </row>
    <row r="138" spans="1:10" x14ac:dyDescent="0.45">
      <c r="B138" s="3" t="s">
        <v>58</v>
      </c>
      <c r="C138" s="3">
        <v>220</v>
      </c>
      <c r="D138" s="3">
        <v>367</v>
      </c>
      <c r="E138" s="3">
        <f t="shared" ref="E138:E144" si="24">D138-F138</f>
        <v>180</v>
      </c>
      <c r="F138" s="3">
        <v>187</v>
      </c>
      <c r="G138" s="3">
        <f t="shared" si="23"/>
        <v>154</v>
      </c>
      <c r="H138" s="3">
        <v>226</v>
      </c>
      <c r="I138" s="3">
        <v>380</v>
      </c>
      <c r="J138" s="3"/>
    </row>
    <row r="139" spans="1:10" x14ac:dyDescent="0.45">
      <c r="B139" s="3" t="s">
        <v>59</v>
      </c>
      <c r="C139" s="3">
        <v>90</v>
      </c>
      <c r="D139" s="3">
        <v>227</v>
      </c>
      <c r="E139" s="3">
        <f t="shared" si="24"/>
        <v>145</v>
      </c>
      <c r="F139" s="3">
        <v>82</v>
      </c>
      <c r="G139" s="3">
        <f t="shared" si="23"/>
        <v>109</v>
      </c>
      <c r="H139" s="3">
        <v>98</v>
      </c>
      <c r="I139" s="3">
        <v>207</v>
      </c>
      <c r="J139" s="3"/>
    </row>
    <row r="140" spans="1:10" x14ac:dyDescent="0.45">
      <c r="B140" s="3" t="s">
        <v>61</v>
      </c>
      <c r="C140" s="3">
        <v>164</v>
      </c>
      <c r="D140" s="3">
        <v>236</v>
      </c>
      <c r="E140" s="3">
        <f t="shared" si="24"/>
        <v>91</v>
      </c>
      <c r="F140" s="3">
        <v>145</v>
      </c>
      <c r="G140" s="3">
        <f t="shared" si="23"/>
        <v>104</v>
      </c>
      <c r="H140" s="3">
        <v>159</v>
      </c>
      <c r="I140" s="3">
        <v>263</v>
      </c>
      <c r="J140" s="3"/>
    </row>
    <row r="141" spans="1:10" x14ac:dyDescent="0.45">
      <c r="B141" s="3" t="s">
        <v>62</v>
      </c>
      <c r="C141" s="3">
        <v>139</v>
      </c>
      <c r="D141" s="3">
        <v>270</v>
      </c>
      <c r="E141" s="3">
        <f t="shared" si="24"/>
        <v>137</v>
      </c>
      <c r="F141" s="3">
        <v>133</v>
      </c>
      <c r="G141" s="3">
        <f t="shared" si="23"/>
        <v>159</v>
      </c>
      <c r="H141" s="3">
        <v>154</v>
      </c>
      <c r="I141" s="3">
        <v>313</v>
      </c>
      <c r="J141" s="3"/>
    </row>
    <row r="142" spans="1:10" x14ac:dyDescent="0.45">
      <c r="B142" s="3" t="s">
        <v>63</v>
      </c>
      <c r="C142" s="3">
        <v>81</v>
      </c>
      <c r="D142" s="3">
        <v>139</v>
      </c>
      <c r="E142" s="3">
        <f t="shared" si="24"/>
        <v>95</v>
      </c>
      <c r="F142" s="3">
        <v>44</v>
      </c>
      <c r="G142" s="3">
        <f t="shared" si="23"/>
        <v>61</v>
      </c>
      <c r="H142" s="3">
        <v>52</v>
      </c>
      <c r="I142" s="3">
        <v>113</v>
      </c>
      <c r="J142" s="3"/>
    </row>
    <row r="143" spans="1:10" x14ac:dyDescent="0.45">
      <c r="B143" s="3" t="s">
        <v>64</v>
      </c>
      <c r="C143" s="3">
        <v>50</v>
      </c>
      <c r="D143" s="3">
        <v>91</v>
      </c>
      <c r="E143" s="3">
        <f t="shared" si="24"/>
        <v>45</v>
      </c>
      <c r="F143" s="3">
        <v>46</v>
      </c>
      <c r="G143" s="3">
        <f t="shared" si="23"/>
        <v>43</v>
      </c>
      <c r="H143" s="3">
        <v>42</v>
      </c>
      <c r="I143" s="3">
        <v>85</v>
      </c>
      <c r="J143" s="3"/>
    </row>
    <row r="144" spans="1:10" x14ac:dyDescent="0.45">
      <c r="B144" s="4" t="s">
        <v>45</v>
      </c>
      <c r="C144" s="4">
        <v>83</v>
      </c>
      <c r="D144" s="4">
        <v>167</v>
      </c>
      <c r="E144" s="4">
        <f t="shared" si="24"/>
        <v>81</v>
      </c>
      <c r="F144" s="4">
        <v>86</v>
      </c>
      <c r="G144" s="4">
        <f t="shared" si="23"/>
        <v>139</v>
      </c>
      <c r="H144" s="4">
        <v>90</v>
      </c>
      <c r="I144" s="4">
        <v>229</v>
      </c>
      <c r="J144" s="4"/>
    </row>
    <row r="145" spans="1:10" x14ac:dyDescent="0.45">
      <c r="B145" s="3" t="s">
        <v>24</v>
      </c>
      <c r="C145" s="3">
        <f t="shared" ref="C145" si="25">SUM(C137:C144)</f>
        <v>1120</v>
      </c>
      <c r="D145" s="3">
        <f t="shared" ref="D145:J145" si="26">SUM(D137:D144)</f>
        <v>2089</v>
      </c>
      <c r="E145" s="3">
        <f t="shared" si="26"/>
        <v>1070</v>
      </c>
      <c r="F145" s="3">
        <f t="shared" si="26"/>
        <v>1019</v>
      </c>
      <c r="G145" s="3">
        <f t="shared" si="26"/>
        <v>1061</v>
      </c>
      <c r="H145" s="3">
        <f t="shared" si="26"/>
        <v>1107</v>
      </c>
      <c r="I145" s="3">
        <f t="shared" si="26"/>
        <v>2168</v>
      </c>
      <c r="J145" s="3">
        <f t="shared" si="26"/>
        <v>0</v>
      </c>
    </row>
    <row r="146" spans="1:10" x14ac:dyDescent="0.45">
      <c r="A146" t="s">
        <v>67</v>
      </c>
      <c r="B146" s="2" t="s">
        <v>68</v>
      </c>
      <c r="C146" s="4"/>
      <c r="D146" s="4"/>
      <c r="E146" s="4"/>
      <c r="F146" s="4"/>
      <c r="G146" s="4"/>
      <c r="H146" s="4"/>
      <c r="I146" s="4"/>
      <c r="J146" s="4"/>
    </row>
    <row r="147" spans="1:10" x14ac:dyDescent="0.45">
      <c r="A147" t="s">
        <v>101</v>
      </c>
      <c r="B147" t="s">
        <v>53</v>
      </c>
      <c r="C147" s="3">
        <v>126168</v>
      </c>
      <c r="D147" s="3">
        <v>124581</v>
      </c>
      <c r="E147" s="3">
        <v>124581</v>
      </c>
      <c r="F147" s="3">
        <v>123012</v>
      </c>
      <c r="G147" s="3"/>
      <c r="H147" s="3"/>
      <c r="I147" s="3">
        <v>127515</v>
      </c>
      <c r="J147" s="3"/>
    </row>
    <row r="148" spans="1:10" x14ac:dyDescent="0.45">
      <c r="B148" t="s">
        <v>54</v>
      </c>
      <c r="C148" s="3">
        <v>32835</v>
      </c>
      <c r="D148" s="3">
        <v>31516</v>
      </c>
      <c r="E148" s="3">
        <v>31516</v>
      </c>
      <c r="F148" s="3">
        <v>30588</v>
      </c>
      <c r="G148" s="3"/>
      <c r="H148" s="3"/>
      <c r="I148" s="3">
        <v>31732</v>
      </c>
      <c r="J148" s="3"/>
    </row>
    <row r="149" spans="1:10" x14ac:dyDescent="0.45">
      <c r="B149" s="2" t="s">
        <v>69</v>
      </c>
      <c r="C149" s="4">
        <v>9023</v>
      </c>
      <c r="D149" s="4">
        <v>8943</v>
      </c>
      <c r="E149" s="4">
        <v>8943</v>
      </c>
      <c r="F149" s="4">
        <v>9360</v>
      </c>
      <c r="G149" s="4"/>
      <c r="H149" s="4"/>
      <c r="I149" s="4">
        <v>9914</v>
      </c>
      <c r="J149" s="4"/>
    </row>
    <row r="150" spans="1:10" x14ac:dyDescent="0.45">
      <c r="B150" s="11"/>
      <c r="C150" s="10">
        <f>C147+C148+C149</f>
        <v>168026</v>
      </c>
      <c r="D150" s="10">
        <f>D147+D148+D149</f>
        <v>165040</v>
      </c>
      <c r="E150" s="10">
        <f>E147+E148+E149</f>
        <v>165040</v>
      </c>
      <c r="F150" s="10">
        <f>F147+F148+F149</f>
        <v>162960</v>
      </c>
      <c r="G150" s="10"/>
      <c r="H150" s="10"/>
      <c r="I150" s="10">
        <f>I147+I148+I149</f>
        <v>169161</v>
      </c>
      <c r="J150" s="10"/>
    </row>
    <row r="151" spans="1:10" x14ac:dyDescent="0.45">
      <c r="B151" s="2" t="s">
        <v>70</v>
      </c>
      <c r="C151" s="4"/>
      <c r="D151" s="4"/>
      <c r="E151" s="4"/>
      <c r="F151" s="4"/>
      <c r="G151" s="4"/>
      <c r="H151" s="4"/>
      <c r="I151" s="4"/>
      <c r="J151" s="4"/>
    </row>
    <row r="152" spans="1:10" x14ac:dyDescent="0.45">
      <c r="B152" t="s">
        <v>53</v>
      </c>
      <c r="C152" s="3">
        <v>29432</v>
      </c>
      <c r="D152" s="3">
        <v>20713</v>
      </c>
      <c r="E152" s="3">
        <v>20713</v>
      </c>
      <c r="F152" s="3">
        <v>19583</v>
      </c>
      <c r="G152" s="3"/>
      <c r="H152" s="3"/>
      <c r="I152" s="3">
        <v>19146</v>
      </c>
      <c r="J152" s="3"/>
    </row>
    <row r="153" spans="1:10" x14ac:dyDescent="0.45">
      <c r="B153" s="2" t="s">
        <v>69</v>
      </c>
      <c r="C153" s="4">
        <v>6556</v>
      </c>
      <c r="D153" s="4">
        <v>6447</v>
      </c>
      <c r="E153" s="4">
        <v>6447</v>
      </c>
      <c r="F153" s="4">
        <v>6266</v>
      </c>
      <c r="G153" s="4"/>
      <c r="H153" s="4"/>
      <c r="I153" s="4">
        <v>6171</v>
      </c>
      <c r="J153" s="4"/>
    </row>
    <row r="154" spans="1:10" x14ac:dyDescent="0.45">
      <c r="B154" s="12"/>
      <c r="C154" s="12">
        <f>C152+C153</f>
        <v>35988</v>
      </c>
      <c r="D154" s="12">
        <f>D152+D153</f>
        <v>27160</v>
      </c>
      <c r="E154" s="12">
        <f>E152+E153</f>
        <v>27160</v>
      </c>
      <c r="F154" s="12">
        <f>F152+F153</f>
        <v>25849</v>
      </c>
      <c r="G154" s="12"/>
      <c r="H154" s="12"/>
      <c r="I154" s="12">
        <f>I152+I153</f>
        <v>25317</v>
      </c>
      <c r="J154" s="12"/>
    </row>
    <row r="155" spans="1:10" x14ac:dyDescent="0.45">
      <c r="B155" t="s">
        <v>71</v>
      </c>
      <c r="C155" s="3"/>
      <c r="D155" s="3"/>
      <c r="E155" s="3"/>
      <c r="F155" s="3"/>
      <c r="G155" s="3"/>
      <c r="H155" s="3"/>
      <c r="I155" s="3"/>
      <c r="J155" s="3"/>
    </row>
    <row r="156" spans="1:10" x14ac:dyDescent="0.45">
      <c r="B156" t="s">
        <v>69</v>
      </c>
      <c r="C156" s="3">
        <v>3906</v>
      </c>
      <c r="D156" s="3">
        <v>4038</v>
      </c>
      <c r="E156" s="3">
        <v>4038</v>
      </c>
      <c r="F156" s="3">
        <v>3733</v>
      </c>
      <c r="G156" s="3"/>
      <c r="H156" s="3"/>
      <c r="I156" s="3">
        <v>0</v>
      </c>
      <c r="J156" s="3"/>
    </row>
    <row r="157" spans="1:10" x14ac:dyDescent="0.45">
      <c r="B157" t="s">
        <v>72</v>
      </c>
      <c r="C157" s="3"/>
      <c r="D157" s="3"/>
      <c r="E157" s="3"/>
      <c r="F157" s="3"/>
      <c r="G157" s="3"/>
      <c r="H157" s="3"/>
      <c r="I157" s="3"/>
      <c r="J157" s="3"/>
    </row>
    <row r="158" spans="1:10" x14ac:dyDescent="0.45">
      <c r="B158" s="2" t="s">
        <v>69</v>
      </c>
      <c r="C158" s="4">
        <v>3956</v>
      </c>
      <c r="D158" s="4">
        <v>4019</v>
      </c>
      <c r="E158" s="4">
        <v>4019</v>
      </c>
      <c r="F158" s="4">
        <v>3712</v>
      </c>
      <c r="G158" s="3"/>
      <c r="H158" s="4"/>
      <c r="I158" s="4">
        <v>0</v>
      </c>
      <c r="J158" s="4"/>
    </row>
    <row r="159" spans="1:10" x14ac:dyDescent="0.45">
      <c r="B159" t="s">
        <v>46</v>
      </c>
      <c r="C159" s="3">
        <f>C158+C156+C154+C150</f>
        <v>211876</v>
      </c>
      <c r="D159" s="3">
        <f>D158+D156+D154+D150</f>
        <v>200257</v>
      </c>
      <c r="E159" s="3">
        <f>E158+E156+E154+E150</f>
        <v>200257</v>
      </c>
      <c r="F159" s="3">
        <f>F158+F156+F154+F150</f>
        <v>196254</v>
      </c>
      <c r="G159" s="3"/>
      <c r="H159" s="3"/>
      <c r="I159" s="3">
        <f>I158+I156+I154+I150</f>
        <v>194478</v>
      </c>
      <c r="J159" s="3"/>
    </row>
    <row r="160" spans="1:10" x14ac:dyDescent="0.45">
      <c r="A160" t="s">
        <v>101</v>
      </c>
      <c r="B160" t="s">
        <v>73</v>
      </c>
      <c r="C160" s="3"/>
      <c r="D160" s="3">
        <v>199074</v>
      </c>
      <c r="E160" s="3">
        <v>199074</v>
      </c>
      <c r="F160" s="3">
        <v>195112</v>
      </c>
      <c r="G160" s="3"/>
      <c r="H160" s="3"/>
      <c r="I160" s="3">
        <v>193224</v>
      </c>
      <c r="J160" s="3"/>
    </row>
    <row r="161" spans="1:10" x14ac:dyDescent="0.45">
      <c r="B161" s="3"/>
      <c r="C161" s="3"/>
      <c r="D161" s="3"/>
      <c r="E161" s="3"/>
      <c r="F161" s="3"/>
      <c r="G161" s="3"/>
      <c r="H161" s="3"/>
      <c r="I161" s="3"/>
      <c r="J161" s="3"/>
    </row>
    <row r="162" spans="1:10" x14ac:dyDescent="0.45">
      <c r="A162" t="s">
        <v>101</v>
      </c>
      <c r="B162" t="s">
        <v>82</v>
      </c>
      <c r="C162" s="3">
        <v>2062</v>
      </c>
      <c r="D162" s="3">
        <v>2530</v>
      </c>
      <c r="E162" s="3">
        <v>2530</v>
      </c>
      <c r="F162" s="3">
        <v>1814</v>
      </c>
      <c r="G162" s="3"/>
      <c r="H162" s="3"/>
      <c r="I162" s="3">
        <v>7877</v>
      </c>
      <c r="J162" s="3">
        <v>2694</v>
      </c>
    </row>
    <row r="163" spans="1:10" x14ac:dyDescent="0.45">
      <c r="B163" s="2" t="s">
        <v>83</v>
      </c>
      <c r="C163" s="4">
        <v>38516</v>
      </c>
      <c r="D163" s="4">
        <v>34634</v>
      </c>
      <c r="E163" s="4">
        <v>34634</v>
      </c>
      <c r="F163" s="4">
        <v>32121</v>
      </c>
      <c r="G163" s="4"/>
      <c r="H163" s="4"/>
      <c r="I163" s="4">
        <v>30688</v>
      </c>
      <c r="J163" s="4">
        <v>24217</v>
      </c>
    </row>
    <row r="164" spans="1:10" x14ac:dyDescent="0.45">
      <c r="B164" t="s">
        <v>85</v>
      </c>
      <c r="C164" s="3">
        <f t="shared" ref="C164" si="27">C163-C162</f>
        <v>36454</v>
      </c>
      <c r="D164" s="3">
        <f>D163-D162</f>
        <v>32104</v>
      </c>
      <c r="E164" s="3">
        <f t="shared" ref="E164:G164" si="28">E163-E162</f>
        <v>32104</v>
      </c>
      <c r="F164" s="3">
        <f t="shared" si="28"/>
        <v>30307</v>
      </c>
      <c r="G164" s="3">
        <f t="shared" si="28"/>
        <v>0</v>
      </c>
      <c r="H164" s="3">
        <f>H163-H162</f>
        <v>0</v>
      </c>
      <c r="I164" s="3">
        <f>I163-I162</f>
        <v>22811</v>
      </c>
      <c r="J164" s="3">
        <f>J163-J162</f>
        <v>21523</v>
      </c>
    </row>
    <row r="165" spans="1:10" x14ac:dyDescent="0.45">
      <c r="B165" s="3"/>
      <c r="C165" s="3"/>
      <c r="D165" s="3"/>
      <c r="E165" s="3"/>
      <c r="F165" s="3"/>
      <c r="G165" s="3"/>
      <c r="H165" s="3"/>
      <c r="I165" s="3"/>
      <c r="J165" s="3"/>
    </row>
    <row r="166" spans="1:10" x14ac:dyDescent="0.45">
      <c r="B166" t="s">
        <v>84</v>
      </c>
      <c r="C166" s="3">
        <v>163040</v>
      </c>
      <c r="D166" s="3">
        <v>158720</v>
      </c>
      <c r="E166" s="3">
        <v>158720</v>
      </c>
      <c r="F166" s="3">
        <v>153853</v>
      </c>
      <c r="G166" s="3"/>
      <c r="H166" s="3"/>
      <c r="I166" s="3">
        <v>159711</v>
      </c>
      <c r="J166" s="3">
        <v>188739</v>
      </c>
    </row>
    <row r="167" spans="1:10" x14ac:dyDescent="0.45">
      <c r="B167" t="s">
        <v>90</v>
      </c>
      <c r="C167" s="8">
        <f t="shared" ref="C167" si="29">C164/C166</f>
        <v>0.22358930323846909</v>
      </c>
      <c r="D167" s="8">
        <f>D164/D166</f>
        <v>0.20226814516129032</v>
      </c>
      <c r="E167" s="8">
        <f t="shared" ref="E167:F167" si="30">E164/E166</f>
        <v>0.20226814516129032</v>
      </c>
      <c r="F167" s="8">
        <f t="shared" si="30"/>
        <v>0.19698673409033299</v>
      </c>
      <c r="G167" s="8"/>
      <c r="H167" s="8" t="e">
        <f>H164/H166</f>
        <v>#DIV/0!</v>
      </c>
      <c r="I167" s="8">
        <f>I164/I166</f>
        <v>0.14282673078247585</v>
      </c>
      <c r="J167" s="8">
        <f>J164/J166</f>
        <v>0.11403578486693264</v>
      </c>
    </row>
    <row r="168" spans="1:10" x14ac:dyDescent="0.45">
      <c r="B168" t="s">
        <v>86</v>
      </c>
      <c r="C168" s="1">
        <v>2090.6370000000002</v>
      </c>
      <c r="D168" s="1">
        <v>2081.8620000000001</v>
      </c>
      <c r="E168" s="1">
        <v>2081.9</v>
      </c>
      <c r="F168" s="1">
        <v>2062.4270000000001</v>
      </c>
      <c r="G168" s="1"/>
      <c r="H168" s="1"/>
      <c r="I168" s="1">
        <v>2057.8980000000001</v>
      </c>
      <c r="J168" s="1">
        <v>2109.3209999999999</v>
      </c>
    </row>
    <row r="169" spans="1:10" x14ac:dyDescent="0.45">
      <c r="B169" t="s">
        <v>87</v>
      </c>
      <c r="C169" s="1">
        <f t="shared" ref="C169" si="31">C166/C168</f>
        <v>77.985800500038977</v>
      </c>
      <c r="D169" s="1">
        <f>D166/D168</f>
        <v>76.239443344467588</v>
      </c>
      <c r="E169" s="1">
        <f t="shared" ref="E169:F169" si="32">E166/E168</f>
        <v>76.238051779624385</v>
      </c>
      <c r="F169" s="1">
        <f t="shared" si="32"/>
        <v>74.598034257697364</v>
      </c>
      <c r="G169" s="1"/>
      <c r="H169" s="1"/>
      <c r="I169" s="1">
        <f>I166/I168</f>
        <v>77.608802768650335</v>
      </c>
      <c r="J169" s="1">
        <f>J166/J168</f>
        <v>89.478557317734001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供股折讓大細</vt:lpstr>
      <vt:lpstr>2023 供股</vt:lpstr>
      <vt:lpstr>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USER</cp:lastModifiedBy>
  <dcterms:created xsi:type="dcterms:W3CDTF">2021-06-17T09:30:57Z</dcterms:created>
  <dcterms:modified xsi:type="dcterms:W3CDTF">2023-02-28T17:27:25Z</dcterms:modified>
</cp:coreProperties>
</file>