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50246FB6-F51C-44D4-879B-3F7484039C6E}" xr6:coauthVersionLast="47" xr6:coauthVersionMax="47" xr10:uidLastSave="{00000000-0000-0000-0000-000000000000}"/>
  <bookViews>
    <workbookView xWindow="19080" yWindow="-120" windowWidth="19440" windowHeight="10590" xr2:uid="{628F35CF-E598-4DD7-B487-BB0EBFB9FF1C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9" i="1" l="1"/>
  <c r="O116" i="1"/>
  <c r="O104" i="1"/>
  <c r="O101" i="1"/>
  <c r="O97" i="1"/>
  <c r="O96" i="1"/>
  <c r="O69" i="1"/>
  <c r="O4" i="1"/>
  <c r="O6" i="1"/>
  <c r="O7" i="1"/>
  <c r="O9" i="1"/>
  <c r="O10" i="1"/>
  <c r="O11" i="1"/>
  <c r="O14" i="1"/>
  <c r="O15" i="1"/>
  <c r="O17" i="1"/>
  <c r="O18" i="1"/>
  <c r="O3" i="1"/>
  <c r="D114" i="1"/>
  <c r="C66" i="1"/>
  <c r="B66" i="1"/>
  <c r="C65" i="1"/>
  <c r="B65" i="1"/>
  <c r="C16" i="1"/>
  <c r="C8" i="1"/>
  <c r="B8" i="1"/>
  <c r="D3" i="1"/>
  <c r="B3" i="1" s="1"/>
  <c r="B37" i="1"/>
  <c r="C37" i="1"/>
  <c r="B38" i="1"/>
  <c r="C38" i="1"/>
  <c r="B39" i="1"/>
  <c r="C39" i="1"/>
  <c r="B40" i="1"/>
  <c r="C40" i="1"/>
  <c r="B41" i="1"/>
  <c r="C41" i="1"/>
  <c r="B42" i="1"/>
  <c r="C42" i="1"/>
  <c r="B30" i="1"/>
  <c r="C30" i="1"/>
  <c r="B31" i="1"/>
  <c r="C31" i="1"/>
  <c r="B32" i="1"/>
  <c r="C32" i="1"/>
  <c r="B33" i="1"/>
  <c r="C33" i="1"/>
  <c r="B22" i="1"/>
  <c r="C22" i="1"/>
  <c r="B23" i="1"/>
  <c r="C23" i="1"/>
  <c r="B24" i="1"/>
  <c r="C24" i="1"/>
  <c r="B25" i="1"/>
  <c r="C25" i="1"/>
  <c r="B26" i="1"/>
  <c r="C26" i="1"/>
  <c r="C20" i="1"/>
  <c r="B20" i="1"/>
  <c r="B117" i="1"/>
  <c r="C117" i="1"/>
  <c r="B118" i="1"/>
  <c r="C118" i="1"/>
  <c r="B113" i="1"/>
  <c r="C113" i="1"/>
  <c r="B105" i="1"/>
  <c r="C105" i="1"/>
  <c r="B106" i="1"/>
  <c r="C106" i="1"/>
  <c r="B107" i="1"/>
  <c r="C107" i="1"/>
  <c r="B108" i="1"/>
  <c r="C108" i="1"/>
  <c r="B97" i="1"/>
  <c r="C97" i="1"/>
  <c r="B98" i="1"/>
  <c r="C98" i="1"/>
  <c r="B99" i="1"/>
  <c r="C99" i="1"/>
  <c r="B100" i="1"/>
  <c r="C100" i="1"/>
  <c r="B87" i="1"/>
  <c r="C87" i="1"/>
  <c r="B88" i="1"/>
  <c r="C88" i="1"/>
  <c r="B89" i="1"/>
  <c r="C89" i="1"/>
  <c r="B90" i="1"/>
  <c r="C90" i="1"/>
  <c r="B91" i="1"/>
  <c r="C91" i="1"/>
  <c r="B92" i="1"/>
  <c r="C92" i="1"/>
  <c r="B80" i="1"/>
  <c r="C80" i="1"/>
  <c r="B81" i="1"/>
  <c r="C81" i="1"/>
  <c r="B82" i="1"/>
  <c r="C82" i="1"/>
  <c r="B83" i="1"/>
  <c r="C83" i="1"/>
  <c r="B71" i="1"/>
  <c r="C71" i="1"/>
  <c r="B72" i="1"/>
  <c r="C72" i="1"/>
  <c r="B73" i="1"/>
  <c r="C73" i="1"/>
  <c r="B74" i="1"/>
  <c r="C74" i="1"/>
  <c r="B75" i="1"/>
  <c r="C75" i="1"/>
  <c r="B45" i="1"/>
  <c r="C45" i="1"/>
  <c r="B46" i="1"/>
  <c r="C46" i="1"/>
  <c r="B47" i="1"/>
  <c r="C47" i="1"/>
  <c r="B48" i="1"/>
  <c r="C48" i="1"/>
  <c r="B51" i="1"/>
  <c r="C51" i="1"/>
  <c r="B52" i="1"/>
  <c r="C52" i="1"/>
  <c r="B53" i="1"/>
  <c r="C53" i="1"/>
  <c r="B55" i="1"/>
  <c r="C55" i="1"/>
  <c r="B56" i="1"/>
  <c r="C56" i="1"/>
  <c r="B57" i="1"/>
  <c r="C57" i="1"/>
  <c r="B58" i="1"/>
  <c r="C58" i="1"/>
  <c r="B60" i="1"/>
  <c r="C60" i="1"/>
  <c r="B61" i="1"/>
  <c r="C61" i="1"/>
  <c r="B62" i="1"/>
  <c r="C62" i="1"/>
  <c r="C104" i="1"/>
  <c r="B104" i="1"/>
  <c r="C69" i="1"/>
  <c r="B69" i="1"/>
  <c r="C44" i="1"/>
  <c r="B44" i="1"/>
  <c r="B15" i="1"/>
  <c r="C15" i="1"/>
  <c r="B17" i="1"/>
  <c r="C17" i="1"/>
  <c r="B18" i="1"/>
  <c r="C18" i="1"/>
  <c r="C14" i="1"/>
  <c r="B14" i="1"/>
  <c r="B6" i="1"/>
  <c r="C6" i="1"/>
  <c r="B7" i="1"/>
  <c r="C7" i="1"/>
  <c r="B9" i="1"/>
  <c r="C9" i="1"/>
  <c r="C5" i="1"/>
  <c r="B5" i="1"/>
  <c r="M4" i="1"/>
  <c r="M6" i="1"/>
  <c r="M7" i="1"/>
  <c r="M9" i="1"/>
  <c r="M10" i="1"/>
  <c r="M11" i="1"/>
  <c r="M14" i="1"/>
  <c r="M15" i="1"/>
  <c r="M17" i="1"/>
  <c r="M18" i="1"/>
  <c r="N4" i="1"/>
  <c r="N6" i="1"/>
  <c r="N7" i="1"/>
  <c r="N9" i="1"/>
  <c r="N10" i="1"/>
  <c r="N11" i="1"/>
  <c r="N14" i="1"/>
  <c r="N15" i="1"/>
  <c r="N17" i="1"/>
  <c r="N18" i="1"/>
  <c r="D64" i="1"/>
  <c r="D120" i="1"/>
  <c r="D109" i="1"/>
  <c r="D96" i="1"/>
  <c r="D101" i="1" s="1"/>
  <c r="D102" i="1" s="1"/>
  <c r="D86" i="1"/>
  <c r="D79" i="1"/>
  <c r="D78" i="1"/>
  <c r="D85" i="1" s="1"/>
  <c r="D70" i="1"/>
  <c r="D76" i="1" s="1"/>
  <c r="D67" i="1"/>
  <c r="D68" i="1" s="1"/>
  <c r="D63" i="1"/>
  <c r="D59" i="1"/>
  <c r="D54" i="1"/>
  <c r="D50" i="1"/>
  <c r="D49" i="1"/>
  <c r="D36" i="1"/>
  <c r="B36" i="1" s="1"/>
  <c r="D29" i="1"/>
  <c r="B29" i="1" s="1"/>
  <c r="D28" i="1"/>
  <c r="D35" i="1" s="1"/>
  <c r="B35" i="1" s="1"/>
  <c r="D21" i="1"/>
  <c r="D27" i="1" s="1"/>
  <c r="D16" i="1"/>
  <c r="D8" i="1"/>
  <c r="M97" i="1"/>
  <c r="N97" i="1"/>
  <c r="M104" i="1"/>
  <c r="N104" i="1"/>
  <c r="M69" i="1"/>
  <c r="N69" i="1"/>
  <c r="B16" i="1" l="1"/>
  <c r="B21" i="1"/>
  <c r="B28" i="1"/>
  <c r="D43" i="1"/>
  <c r="D34" i="1"/>
  <c r="D93" i="1"/>
  <c r="D111" i="1"/>
  <c r="D84" i="1"/>
  <c r="E114" i="1"/>
  <c r="B114" i="1" s="1"/>
  <c r="E120" i="1"/>
  <c r="E109" i="1"/>
  <c r="E96" i="1"/>
  <c r="E86" i="1"/>
  <c r="B86" i="1" s="1"/>
  <c r="E79" i="1"/>
  <c r="B79" i="1" s="1"/>
  <c r="E78" i="1"/>
  <c r="E70" i="1"/>
  <c r="E76" i="1" s="1"/>
  <c r="E67" i="1"/>
  <c r="E64" i="1"/>
  <c r="E63" i="1"/>
  <c r="E59" i="1"/>
  <c r="E54" i="1"/>
  <c r="B54" i="1" s="1"/>
  <c r="E50" i="1"/>
  <c r="B50" i="1" s="1"/>
  <c r="E49" i="1"/>
  <c r="E36" i="1"/>
  <c r="E29" i="1"/>
  <c r="E28" i="1"/>
  <c r="E35" i="1" s="1"/>
  <c r="E21" i="1"/>
  <c r="E27" i="1" s="1"/>
  <c r="E16" i="1"/>
  <c r="E8" i="1"/>
  <c r="E3" i="1"/>
  <c r="N3" i="1" s="1"/>
  <c r="G3" i="1"/>
  <c r="H3" i="1"/>
  <c r="I3" i="1"/>
  <c r="J3" i="1"/>
  <c r="K3" i="1"/>
  <c r="L3" i="1"/>
  <c r="F3" i="1"/>
  <c r="L114" i="1"/>
  <c r="K50" i="1"/>
  <c r="L50" i="1"/>
  <c r="I114" i="1"/>
  <c r="H114" i="1"/>
  <c r="K114" i="1"/>
  <c r="K16" i="1"/>
  <c r="L16" i="1"/>
  <c r="G16" i="1"/>
  <c r="H16" i="1"/>
  <c r="I16" i="1"/>
  <c r="J16" i="1"/>
  <c r="F16" i="1"/>
  <c r="J120" i="1"/>
  <c r="G120" i="1"/>
  <c r="G114" i="1"/>
  <c r="J114" i="1"/>
  <c r="G109" i="1"/>
  <c r="H109" i="1"/>
  <c r="I109" i="1"/>
  <c r="J109" i="1"/>
  <c r="K109" i="1"/>
  <c r="L109" i="1"/>
  <c r="G101" i="1"/>
  <c r="J101" i="1"/>
  <c r="H96" i="1"/>
  <c r="I96" i="1"/>
  <c r="I101" i="1" s="1"/>
  <c r="K96" i="1"/>
  <c r="K101" i="1" s="1"/>
  <c r="L96" i="1"/>
  <c r="L101" i="1" s="1"/>
  <c r="F120" i="1"/>
  <c r="F114" i="1"/>
  <c r="F109" i="1"/>
  <c r="B109" i="1" s="1"/>
  <c r="F96" i="1"/>
  <c r="F101" i="1" s="1"/>
  <c r="F102" i="1" s="1"/>
  <c r="G36" i="1"/>
  <c r="H36" i="1"/>
  <c r="C36" i="1" s="1"/>
  <c r="I36" i="1"/>
  <c r="J36" i="1"/>
  <c r="K36" i="1"/>
  <c r="L36" i="1"/>
  <c r="F36" i="1"/>
  <c r="G86" i="1"/>
  <c r="H86" i="1"/>
  <c r="I86" i="1"/>
  <c r="J86" i="1"/>
  <c r="K86" i="1"/>
  <c r="L86" i="1"/>
  <c r="F86" i="1"/>
  <c r="G78" i="1"/>
  <c r="G85" i="1" s="1"/>
  <c r="H78" i="1"/>
  <c r="I78" i="1"/>
  <c r="I85" i="1" s="1"/>
  <c r="J78" i="1"/>
  <c r="J85" i="1" s="1"/>
  <c r="K78" i="1"/>
  <c r="K85" i="1" s="1"/>
  <c r="L78" i="1"/>
  <c r="L85" i="1" s="1"/>
  <c r="G79" i="1"/>
  <c r="H79" i="1"/>
  <c r="I79" i="1"/>
  <c r="J79" i="1"/>
  <c r="K79" i="1"/>
  <c r="L79" i="1"/>
  <c r="F79" i="1"/>
  <c r="F78" i="1"/>
  <c r="F85" i="1" s="1"/>
  <c r="G29" i="1"/>
  <c r="H29" i="1"/>
  <c r="C29" i="1" s="1"/>
  <c r="I29" i="1"/>
  <c r="J29" i="1"/>
  <c r="K29" i="1"/>
  <c r="L29" i="1"/>
  <c r="F29" i="1"/>
  <c r="G28" i="1"/>
  <c r="G35" i="1" s="1"/>
  <c r="H28" i="1"/>
  <c r="I28" i="1"/>
  <c r="J28" i="1"/>
  <c r="J35" i="1" s="1"/>
  <c r="K28" i="1"/>
  <c r="K35" i="1" s="1"/>
  <c r="L28" i="1"/>
  <c r="L35" i="1" s="1"/>
  <c r="F28" i="1"/>
  <c r="F35" i="1" s="1"/>
  <c r="G70" i="1"/>
  <c r="G76" i="1" s="1"/>
  <c r="H70" i="1"/>
  <c r="I70" i="1"/>
  <c r="I76" i="1" s="1"/>
  <c r="J70" i="1"/>
  <c r="J76" i="1" s="1"/>
  <c r="K70" i="1"/>
  <c r="K76" i="1" s="1"/>
  <c r="L70" i="1"/>
  <c r="L76" i="1" s="1"/>
  <c r="F70" i="1"/>
  <c r="F76" i="1" s="1"/>
  <c r="G21" i="1"/>
  <c r="G27" i="1" s="1"/>
  <c r="H21" i="1"/>
  <c r="I21" i="1"/>
  <c r="I27" i="1" s="1"/>
  <c r="J21" i="1"/>
  <c r="J27" i="1" s="1"/>
  <c r="K21" i="1"/>
  <c r="K27" i="1" s="1"/>
  <c r="L21" i="1"/>
  <c r="L27" i="1" s="1"/>
  <c r="F21" i="1"/>
  <c r="F27" i="1" s="1"/>
  <c r="G67" i="1"/>
  <c r="G68" i="1" s="1"/>
  <c r="H67" i="1"/>
  <c r="I67" i="1"/>
  <c r="I68" i="1" s="1"/>
  <c r="J67" i="1"/>
  <c r="J68" i="1" s="1"/>
  <c r="K67" i="1"/>
  <c r="K68" i="1" s="1"/>
  <c r="L67" i="1"/>
  <c r="L68" i="1" s="1"/>
  <c r="G64" i="1"/>
  <c r="H64" i="1"/>
  <c r="I64" i="1"/>
  <c r="J64" i="1"/>
  <c r="K64" i="1"/>
  <c r="L64" i="1"/>
  <c r="G63" i="1"/>
  <c r="H63" i="1"/>
  <c r="I63" i="1"/>
  <c r="J63" i="1"/>
  <c r="K63" i="1"/>
  <c r="L63" i="1"/>
  <c r="K49" i="1"/>
  <c r="L49" i="1"/>
  <c r="G54" i="1"/>
  <c r="H54" i="1"/>
  <c r="I54" i="1"/>
  <c r="J54" i="1"/>
  <c r="K54" i="1"/>
  <c r="L54" i="1"/>
  <c r="G59" i="1"/>
  <c r="H59" i="1"/>
  <c r="I59" i="1"/>
  <c r="J59" i="1"/>
  <c r="K59" i="1"/>
  <c r="L59" i="1"/>
  <c r="G50" i="1"/>
  <c r="H50" i="1"/>
  <c r="I50" i="1"/>
  <c r="G49" i="1"/>
  <c r="H49" i="1"/>
  <c r="I49" i="1"/>
  <c r="J49" i="1"/>
  <c r="J50" i="1"/>
  <c r="F50" i="1"/>
  <c r="F67" i="1"/>
  <c r="F68" i="1" s="1"/>
  <c r="F64" i="1"/>
  <c r="F63" i="1"/>
  <c r="F59" i="1"/>
  <c r="F54" i="1"/>
  <c r="F49" i="1"/>
  <c r="G8" i="1"/>
  <c r="H8" i="1"/>
  <c r="I8" i="1"/>
  <c r="J8" i="1"/>
  <c r="K8" i="1"/>
  <c r="L8" i="1"/>
  <c r="F8" i="1"/>
  <c r="D112" i="1" l="1"/>
  <c r="H76" i="1"/>
  <c r="C70" i="1"/>
  <c r="B70" i="1"/>
  <c r="E68" i="1"/>
  <c r="B67" i="1"/>
  <c r="C50" i="1"/>
  <c r="H68" i="1"/>
  <c r="C67" i="1"/>
  <c r="M3" i="1"/>
  <c r="C3" i="1"/>
  <c r="H85" i="1"/>
  <c r="C85" i="1" s="1"/>
  <c r="C78" i="1"/>
  <c r="C86" i="1"/>
  <c r="H101" i="1"/>
  <c r="C101" i="1" s="1"/>
  <c r="C96" i="1"/>
  <c r="E85" i="1"/>
  <c r="B85" i="1" s="1"/>
  <c r="B78" i="1"/>
  <c r="B96" i="1"/>
  <c r="C109" i="1"/>
  <c r="C79" i="1"/>
  <c r="C54" i="1"/>
  <c r="H35" i="1"/>
  <c r="C35" i="1" s="1"/>
  <c r="C28" i="1"/>
  <c r="H27" i="1"/>
  <c r="C21" i="1"/>
  <c r="C114" i="1"/>
  <c r="D116" i="1"/>
  <c r="E34" i="1"/>
  <c r="E43" i="1"/>
  <c r="E101" i="1"/>
  <c r="E102" i="1" s="1"/>
  <c r="M96" i="1"/>
  <c r="N96" i="1"/>
  <c r="E84" i="1"/>
  <c r="E93" i="1"/>
  <c r="J93" i="1"/>
  <c r="J84" i="1"/>
  <c r="G93" i="1"/>
  <c r="G84" i="1"/>
  <c r="K84" i="1"/>
  <c r="G43" i="1"/>
  <c r="L43" i="1"/>
  <c r="F111" i="1"/>
  <c r="F112" i="1" s="1"/>
  <c r="F84" i="1"/>
  <c r="I34" i="1"/>
  <c r="L84" i="1"/>
  <c r="H84" i="1"/>
  <c r="K43" i="1"/>
  <c r="K102" i="1"/>
  <c r="K111" i="1"/>
  <c r="K116" i="1" s="1"/>
  <c r="K119" i="1" s="1"/>
  <c r="K121" i="1" s="1"/>
  <c r="I111" i="1"/>
  <c r="I116" i="1" s="1"/>
  <c r="I119" i="1" s="1"/>
  <c r="I121" i="1" s="1"/>
  <c r="I102" i="1"/>
  <c r="L93" i="1"/>
  <c r="K93" i="1"/>
  <c r="I93" i="1"/>
  <c r="I84" i="1"/>
  <c r="F93" i="1"/>
  <c r="J43" i="1"/>
  <c r="I35" i="1"/>
  <c r="I43" i="1" s="1"/>
  <c r="F43" i="1"/>
  <c r="G111" i="1"/>
  <c r="G112" i="1" s="1"/>
  <c r="G102" i="1"/>
  <c r="J111" i="1"/>
  <c r="J112" i="1" s="1"/>
  <c r="J102" i="1"/>
  <c r="L111" i="1"/>
  <c r="L116" i="1" s="1"/>
  <c r="L119" i="1" s="1"/>
  <c r="L121" i="1" s="1"/>
  <c r="L102" i="1"/>
  <c r="K34" i="1"/>
  <c r="H34" i="1"/>
  <c r="L34" i="1"/>
  <c r="J34" i="1"/>
  <c r="G34" i="1"/>
  <c r="F34" i="1"/>
  <c r="D119" i="1" l="1"/>
  <c r="H102" i="1"/>
  <c r="H111" i="1"/>
  <c r="C111" i="1" s="1"/>
  <c r="E111" i="1"/>
  <c r="B111" i="1" s="1"/>
  <c r="B101" i="1"/>
  <c r="H43" i="1"/>
  <c r="H93" i="1"/>
  <c r="M101" i="1"/>
  <c r="N101" i="1"/>
  <c r="E116" i="1"/>
  <c r="B116" i="1" s="1"/>
  <c r="E112" i="1"/>
  <c r="B112" i="1" s="1"/>
  <c r="J116" i="1"/>
  <c r="J119" i="1" s="1"/>
  <c r="J121" i="1" s="1"/>
  <c r="F116" i="1"/>
  <c r="F119" i="1" s="1"/>
  <c r="F121" i="1" s="1"/>
  <c r="I112" i="1"/>
  <c r="K112" i="1"/>
  <c r="G116" i="1"/>
  <c r="G119" i="1" s="1"/>
  <c r="G121" i="1" s="1"/>
  <c r="L112" i="1"/>
  <c r="H112" i="1" l="1"/>
  <c r="C112" i="1" s="1"/>
  <c r="H116" i="1"/>
  <c r="D121" i="1"/>
  <c r="B121" i="1" s="1"/>
  <c r="E119" i="1"/>
  <c r="B119" i="1" s="1"/>
  <c r="M116" i="1"/>
  <c r="N116" i="1"/>
  <c r="H119" i="1" l="1"/>
  <c r="C116" i="1"/>
  <c r="E121" i="1"/>
  <c r="M119" i="1"/>
  <c r="N119" i="1"/>
  <c r="H121" i="1" l="1"/>
  <c r="C121" i="1" s="1"/>
  <c r="C119" i="1"/>
</calcChain>
</file>

<file path=xl/sharedStrings.xml><?xml version="1.0" encoding="utf-8"?>
<sst xmlns="http://schemas.openxmlformats.org/spreadsheetml/2006/main" count="115" uniqueCount="80">
  <si>
    <t>AUM</t>
    <phoneticPr fontId="2" type="noConversion"/>
  </si>
  <si>
    <t>Average AUM</t>
    <phoneticPr fontId="2" type="noConversion"/>
  </si>
  <si>
    <t>Net flows</t>
    <phoneticPr fontId="2" type="noConversion"/>
  </si>
  <si>
    <t>Revenue</t>
    <phoneticPr fontId="2" type="noConversion"/>
  </si>
  <si>
    <t>Operating margin</t>
    <phoneticPr fontId="2" type="noConversion"/>
  </si>
  <si>
    <t>Net income</t>
    <phoneticPr fontId="2" type="noConversion"/>
  </si>
  <si>
    <t>Diluted EPS</t>
    <phoneticPr fontId="2" type="noConversion"/>
  </si>
  <si>
    <t>Avg. shares</t>
    <phoneticPr fontId="2" type="noConversion"/>
  </si>
  <si>
    <t>Long term</t>
    <phoneticPr fontId="2" type="noConversion"/>
  </si>
  <si>
    <t xml:space="preserve">    America</t>
    <phoneticPr fontId="2" type="noConversion"/>
  </si>
  <si>
    <t xml:space="preserve">    EMEA</t>
    <phoneticPr fontId="2" type="noConversion"/>
  </si>
  <si>
    <t xml:space="preserve">    APAC</t>
    <phoneticPr fontId="2" type="noConversion"/>
  </si>
  <si>
    <t xml:space="preserve"> Retail</t>
    <phoneticPr fontId="2" type="noConversion"/>
  </si>
  <si>
    <t xml:space="preserve">    US</t>
    <phoneticPr fontId="2" type="noConversion"/>
  </si>
  <si>
    <t xml:space="preserve">    Intl</t>
    <phoneticPr fontId="2" type="noConversion"/>
  </si>
  <si>
    <t xml:space="preserve">  ETF</t>
    <phoneticPr fontId="2" type="noConversion"/>
  </si>
  <si>
    <t xml:space="preserve">    core equity</t>
    <phoneticPr fontId="2" type="noConversion"/>
  </si>
  <si>
    <t xml:space="preserve">    strategic</t>
    <phoneticPr fontId="2" type="noConversion"/>
  </si>
  <si>
    <t xml:space="preserve">    Precision</t>
    <phoneticPr fontId="2" type="noConversion"/>
  </si>
  <si>
    <t xml:space="preserve">    Active</t>
    <phoneticPr fontId="2" type="noConversion"/>
  </si>
  <si>
    <t xml:space="preserve">    Index</t>
    <phoneticPr fontId="2" type="noConversion"/>
  </si>
  <si>
    <t>Cash management</t>
    <phoneticPr fontId="2" type="noConversion"/>
  </si>
  <si>
    <t>Total</t>
    <phoneticPr fontId="2" type="noConversion"/>
  </si>
  <si>
    <t xml:space="preserve">  Institutional </t>
  </si>
  <si>
    <t>Advisory</t>
  </si>
  <si>
    <t>2Q21</t>
    <phoneticPr fontId="2" type="noConversion"/>
  </si>
  <si>
    <t>1Q21</t>
    <phoneticPr fontId="2" type="noConversion"/>
  </si>
  <si>
    <t>4Q20</t>
    <phoneticPr fontId="2" type="noConversion"/>
  </si>
  <si>
    <t>3Q20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</si>
  <si>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</si>
  <si>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</si>
  <si>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</si>
  <si>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>Net flows (USDb)</t>
    <phoneticPr fontId="2" type="noConversion"/>
  </si>
  <si>
    <t>USDm</t>
    <phoneticPr fontId="2" type="noConversion"/>
  </si>
  <si>
    <t xml:space="preserve">  Long term</t>
    <phoneticPr fontId="2" type="noConversion"/>
  </si>
  <si>
    <t xml:space="preserve">    Retail </t>
    <phoneticPr fontId="2" type="noConversion"/>
  </si>
  <si>
    <t xml:space="preserve">    ETF</t>
    <phoneticPr fontId="2" type="noConversion"/>
  </si>
  <si>
    <t xml:space="preserve">    Institutional </t>
    <phoneticPr fontId="2" type="noConversion"/>
  </si>
  <si>
    <t xml:space="preserve">  Cash management</t>
    <phoneticPr fontId="2" type="noConversion"/>
  </si>
  <si>
    <t xml:space="preserve">  Advisory</t>
    <phoneticPr fontId="2" type="noConversion"/>
  </si>
  <si>
    <t xml:space="preserve">    Index and ETF</t>
    <phoneticPr fontId="2" type="noConversion"/>
  </si>
  <si>
    <t>AUM by Client</t>
    <phoneticPr fontId="2" type="noConversion"/>
  </si>
  <si>
    <t>AUM by Investment Style</t>
    <phoneticPr fontId="2" type="noConversion"/>
  </si>
  <si>
    <t>AUM by products</t>
    <phoneticPr fontId="2" type="noConversion"/>
  </si>
  <si>
    <t xml:space="preserve">    Equity</t>
    <phoneticPr fontId="2" type="noConversion"/>
  </si>
  <si>
    <t xml:space="preserve">    Fixed Income</t>
    <phoneticPr fontId="2" type="noConversion"/>
  </si>
  <si>
    <t xml:space="preserve">    Multi asset</t>
    <phoneticPr fontId="2" type="noConversion"/>
  </si>
  <si>
    <t xml:space="preserve">    Alternatives</t>
    <phoneticPr fontId="2" type="noConversion"/>
  </si>
  <si>
    <t>Base fee</t>
    <phoneticPr fontId="2" type="noConversion"/>
  </si>
  <si>
    <t>IA Performance fees</t>
    <phoneticPr fontId="2" type="noConversion"/>
  </si>
  <si>
    <t xml:space="preserve">Tech service </t>
    <phoneticPr fontId="2" type="noConversion"/>
  </si>
  <si>
    <t>Distribution</t>
    <phoneticPr fontId="2" type="noConversion"/>
  </si>
  <si>
    <t>Advistory and others</t>
    <phoneticPr fontId="2" type="noConversion"/>
  </si>
  <si>
    <t>Total revenue</t>
    <phoneticPr fontId="2" type="noConversion"/>
  </si>
  <si>
    <t>Expenses</t>
    <phoneticPr fontId="2" type="noConversion"/>
  </si>
  <si>
    <t>Salary</t>
    <phoneticPr fontId="2" type="noConversion"/>
  </si>
  <si>
    <t>Direct fund expenses</t>
    <phoneticPr fontId="2" type="noConversion"/>
  </si>
  <si>
    <t>SG&amp;A</t>
    <phoneticPr fontId="2" type="noConversion"/>
  </si>
  <si>
    <t>Amortization</t>
    <phoneticPr fontId="2" type="noConversion"/>
  </si>
  <si>
    <t>Total expenses</t>
    <phoneticPr fontId="2" type="noConversion"/>
  </si>
  <si>
    <t>Operating income (profit)</t>
    <phoneticPr fontId="2" type="noConversion"/>
  </si>
  <si>
    <t>Investment gain</t>
    <phoneticPr fontId="2" type="noConversion"/>
  </si>
  <si>
    <t>Finance cost</t>
    <phoneticPr fontId="2" type="noConversion"/>
  </si>
  <si>
    <t>Profit before tax</t>
    <phoneticPr fontId="2" type="noConversion"/>
  </si>
  <si>
    <t>Tax</t>
    <phoneticPr fontId="2" type="noConversion"/>
  </si>
  <si>
    <t>minorities</t>
    <phoneticPr fontId="2" type="noConversion"/>
  </si>
  <si>
    <t>avg no of shares</t>
    <phoneticPr fontId="2" type="noConversion"/>
  </si>
  <si>
    <t>EPS</t>
    <phoneticPr fontId="2" type="noConversion"/>
  </si>
  <si>
    <t>Summary (GAAP)</t>
    <phoneticPr fontId="2" type="noConversion"/>
  </si>
  <si>
    <t>Summary (Adjusted)</t>
    <phoneticPr fontId="2" type="noConversion"/>
  </si>
  <si>
    <t>Base fees (by clients)</t>
    <phoneticPr fontId="2" type="noConversion"/>
  </si>
  <si>
    <t>Base fees by (investment style)</t>
    <phoneticPr fontId="2" type="noConversion"/>
  </si>
  <si>
    <t>Base fees (by products)</t>
    <phoneticPr fontId="2" type="noConversion"/>
  </si>
  <si>
    <t>3Q21</t>
    <phoneticPr fontId="2" type="noConversion"/>
  </si>
  <si>
    <t>4Q21</t>
    <phoneticPr fontId="2" type="noConversion"/>
  </si>
  <si>
    <t>FY21</t>
    <phoneticPr fontId="2" type="noConversion"/>
  </si>
  <si>
    <t>FY20</t>
    <phoneticPr fontId="2" type="noConversion"/>
  </si>
  <si>
    <t xml:space="preserve">4Q Yoy </t>
    <phoneticPr fontId="2" type="noConversion"/>
  </si>
  <si>
    <t>4Q Qoq</t>
    <phoneticPr fontId="2" type="noConversion"/>
  </si>
  <si>
    <t>FY Yoy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</si>
</sst>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"/>
    <numFmt numFmtId="178" formatCode="0.0"/>
    <numFmt numFmtId="179" formatCode="#,##0.0_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7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3" fillId="0" borderId="0" xfId="0" applyFont="1">
      <alignment vertical="center"/>
    </xf>
    <xf numFmtId="38" fontId="3" fillId="0" borderId="0" xfId="0" applyNumberFormat="1" applyFont="1">
      <alignment vertical="center"/>
    </xf>
    <xf numFmtId="38" fontId="0" fillId="0" borderId="0" xfId="0" applyNumberFormat="1">
      <alignment vertical="center"/>
    </xf>
    <xf numFmtId="0" fontId="4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0" fillId="0" borderId="0" xfId="0" applyFill="1">
      <alignment vertical="center"/>
    </xf>
    <xf numFmtId="9" fontId="3" fillId="0" borderId="0" xfId="1" applyFont="1" applyFill="1">
      <alignment vertical="center"/>
    </xf>
    <xf numFmtId="9" fontId="0" fillId="0" borderId="0" xfId="1" applyFont="1" applyFill="1">
      <alignment vertical="center"/>
    </xf>
    <xf numFmtId="177" fontId="0" fillId="0" borderId="0" xfId="0" applyNumberFormat="1" applyFill="1">
      <alignment vertical="center"/>
    </xf>
    <xf numFmtId="177" fontId="3" fillId="0" borderId="0" xfId="0" applyNumberFormat="1" applyFont="1" applyFill="1">
      <alignment vertical="center"/>
    </xf>
    <xf numFmtId="38" fontId="3" fillId="2" borderId="0" xfId="0" applyNumberFormat="1" applyFont="1" applyFill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2" fontId="3" fillId="0" borderId="0" xfId="0" applyNumberFormat="1" applyFont="1">
      <alignment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38" fontId="3" fillId="3" borderId="0" xfId="0" applyNumberFormat="1" applyFont="1" applyFill="1">
      <alignment vertical="center"/>
    </xf>
    <xf numFmtId="177" fontId="3" fillId="3" borderId="0" xfId="0" applyNumberFormat="1" applyFont="1" applyFill="1">
      <alignment vertical="center"/>
    </xf>
    <xf numFmtId="38" fontId="0" fillId="0" borderId="0" xfId="0" applyNumberFormat="1" applyFill="1">
      <alignment vertical="center"/>
    </xf>
    <xf numFmtId="9" fontId="0" fillId="0" borderId="0" xfId="1" applyFont="1">
      <alignment vertical="center"/>
    </xf>
    <xf numFmtId="10" fontId="0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36D4-F766-48CE-A2C8-D12B758731DE}">
  <dimension ref="A1:P121"/>
  <sheetViews>
    <sheetView tabSelected="1" zoomScaleNormal="100" workbookViewId="0">
      <pane ySplit="1" topLeftCell="A2" activePane="bottomLeft" state="frozen"/>
      <selection pane="bottomLeft" activeCell="O119" sqref="O119"/>
    </sheetView>
  </sheetViews>
  <sheetFormatPr defaultRowHeight="16.5" x14ac:dyDescent="0.25"/>
  <cols>
    <col min="1" max="1" width="25.125" customWidth="1"/>
    <col min="2" max="4" width="12.875" bestFit="1" customWidth="1"/>
    <col min="5" max="5" width="12" customWidth="1"/>
    <col min="6" max="7" width="12" hidden="1" customWidth="1"/>
    <col min="8" max="8" width="12" bestFit="1" customWidth="1"/>
    <col min="9" max="12" width="12" hidden="1" customWidth="1"/>
    <col min="13" max="15" width="8.375" style="11" customWidth="1"/>
  </cols>
  <sheetData>
    <row r="1" spans="1:16" x14ac:dyDescent="0.25">
      <c r="A1" s="4" t="s">
        <v>33</v>
      </c>
      <c r="B1" t="s">
        <v>75</v>
      </c>
      <c r="C1" t="s">
        <v>76</v>
      </c>
      <c r="D1" t="s">
        <v>74</v>
      </c>
      <c r="E1" t="s">
        <v>73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s="11" t="s">
        <v>77</v>
      </c>
      <c r="N1" s="11" t="s">
        <v>78</v>
      </c>
      <c r="O1" s="11" t="s">
        <v>79</v>
      </c>
      <c r="P1" s="11"/>
    </row>
    <row r="2" spans="1:16" x14ac:dyDescent="0.25">
      <c r="A2" s="4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3"/>
      <c r="N2" s="13"/>
      <c r="O2" s="13"/>
    </row>
    <row r="3" spans="1:16" x14ac:dyDescent="0.25">
      <c r="A3" s="9" t="s">
        <v>0</v>
      </c>
      <c r="B3" s="10">
        <f>D3</f>
        <v>10010143</v>
      </c>
      <c r="C3" s="10">
        <f>H3</f>
        <v>8676680</v>
      </c>
      <c r="D3" s="10">
        <f t="shared" ref="D3:E3" si="0">D20</f>
        <v>10010143</v>
      </c>
      <c r="E3" s="10">
        <f t="shared" si="0"/>
        <v>9463662</v>
      </c>
      <c r="F3" s="10">
        <f t="shared" ref="F3:L3" si="1">F20</f>
        <v>9495993</v>
      </c>
      <c r="G3" s="10">
        <f t="shared" si="1"/>
        <v>9007411</v>
      </c>
      <c r="H3" s="10">
        <f t="shared" si="1"/>
        <v>8676680</v>
      </c>
      <c r="I3" s="10">
        <f t="shared" si="1"/>
        <v>7808497</v>
      </c>
      <c r="J3" s="10">
        <f t="shared" si="1"/>
        <v>7317949</v>
      </c>
      <c r="K3" s="10">
        <f t="shared" si="1"/>
        <v>6466668</v>
      </c>
      <c r="L3" s="10">
        <f t="shared" si="1"/>
        <v>7429633</v>
      </c>
      <c r="M3" s="13">
        <f>D3/H3-1</f>
        <v>0.15368355177325888</v>
      </c>
      <c r="N3" s="13">
        <f>D3/E3-1</f>
        <v>5.774519419649593E-2</v>
      </c>
      <c r="O3" s="13">
        <f>B3/C3-1</f>
        <v>0.15368355177325888</v>
      </c>
      <c r="P3" s="27"/>
    </row>
    <row r="4" spans="1:16" x14ac:dyDescent="0.25">
      <c r="A4" s="4" t="s">
        <v>1</v>
      </c>
      <c r="B4" s="8">
        <v>9364945</v>
      </c>
      <c r="C4" s="8">
        <v>7549103</v>
      </c>
      <c r="D4" s="8">
        <v>9749652</v>
      </c>
      <c r="E4" s="8">
        <v>9578753</v>
      </c>
      <c r="F4" s="8">
        <v>9317092</v>
      </c>
      <c r="G4" s="8">
        <v>8782351</v>
      </c>
      <c r="H4" s="8">
        <v>8154225</v>
      </c>
      <c r="I4" s="8">
        <v>7678147</v>
      </c>
      <c r="J4" s="8">
        <v>6975779</v>
      </c>
      <c r="K4" s="8">
        <v>7124711</v>
      </c>
      <c r="L4" s="8">
        <v>7191159</v>
      </c>
      <c r="M4" s="13">
        <f>D4/H4-1</f>
        <v>0.19565648482841724</v>
      </c>
      <c r="N4" s="13">
        <f>D4/E4-1</f>
        <v>1.7841466420524643E-2</v>
      </c>
      <c r="O4" s="13">
        <f t="shared" ref="O4:O18" si="2">B4/C4-1</f>
        <v>0.240537451933031</v>
      </c>
    </row>
    <row r="5" spans="1:16" x14ac:dyDescent="0.25">
      <c r="A5" s="22" t="s">
        <v>2</v>
      </c>
      <c r="B5" s="25">
        <f>SUM(D5:G5)</f>
        <v>539653</v>
      </c>
      <c r="C5" s="25">
        <f>SUM(H5:K5)</f>
        <v>390839</v>
      </c>
      <c r="D5" s="25">
        <v>211736</v>
      </c>
      <c r="E5" s="25">
        <v>75314</v>
      </c>
      <c r="F5" s="25">
        <v>80960</v>
      </c>
      <c r="G5" s="25">
        <v>171643</v>
      </c>
      <c r="H5" s="25">
        <v>126933</v>
      </c>
      <c r="I5" s="25">
        <v>128701</v>
      </c>
      <c r="J5" s="25">
        <v>100217</v>
      </c>
      <c r="K5" s="25">
        <v>34988</v>
      </c>
      <c r="L5" s="25">
        <v>128839</v>
      </c>
      <c r="M5" s="13"/>
      <c r="N5" s="13"/>
      <c r="O5" s="13"/>
      <c r="P5" s="28"/>
    </row>
    <row r="6" spans="1:16" x14ac:dyDescent="0.25">
      <c r="A6" s="4" t="s">
        <v>3</v>
      </c>
      <c r="B6" s="8">
        <f t="shared" ref="B6:B10" si="3">SUM(D6:G6)</f>
        <v>19374</v>
      </c>
      <c r="C6" s="8">
        <f t="shared" ref="C6:C10" si="4">SUM(H6:K6)</f>
        <v>16205</v>
      </c>
      <c r="D6" s="8">
        <v>5106</v>
      </c>
      <c r="E6" s="8">
        <v>5050</v>
      </c>
      <c r="F6" s="8">
        <v>4820</v>
      </c>
      <c r="G6" s="8">
        <v>4398</v>
      </c>
      <c r="H6" s="8">
        <v>4478</v>
      </c>
      <c r="I6" s="8">
        <v>4369</v>
      </c>
      <c r="J6" s="8">
        <v>3648</v>
      </c>
      <c r="K6" s="8">
        <v>3710</v>
      </c>
      <c r="L6" s="8">
        <v>3977</v>
      </c>
      <c r="M6" s="13">
        <f>D6/H6-1</f>
        <v>0.14024117909781153</v>
      </c>
      <c r="N6" s="13">
        <f>D6/E6-1</f>
        <v>1.1089108910891099E-2</v>
      </c>
      <c r="O6" s="13">
        <f t="shared" si="2"/>
        <v>0.1955569268744215</v>
      </c>
    </row>
    <row r="7" spans="1:16" x14ac:dyDescent="0.25">
      <c r="A7" t="s">
        <v>60</v>
      </c>
      <c r="B7" s="2">
        <f t="shared" si="3"/>
        <v>7450</v>
      </c>
      <c r="C7" s="2">
        <f t="shared" si="4"/>
        <v>5695</v>
      </c>
      <c r="D7" s="2">
        <v>2039</v>
      </c>
      <c r="E7" s="2">
        <v>1935</v>
      </c>
      <c r="F7" s="2">
        <v>1931</v>
      </c>
      <c r="G7" s="2">
        <v>1545</v>
      </c>
      <c r="H7" s="2">
        <v>1848</v>
      </c>
      <c r="I7" s="2">
        <v>1757</v>
      </c>
      <c r="J7" s="2">
        <v>1406</v>
      </c>
      <c r="K7" s="2">
        <v>684</v>
      </c>
      <c r="L7" s="2">
        <v>1538</v>
      </c>
      <c r="M7" s="13">
        <f>D7/H7-1</f>
        <v>0.10335497835497831</v>
      </c>
      <c r="N7" s="13">
        <f>D7/E7-1</f>
        <v>5.374677002583983E-2</v>
      </c>
      <c r="O7" s="13">
        <f t="shared" si="2"/>
        <v>0.30816505706760311</v>
      </c>
    </row>
    <row r="8" spans="1:16" x14ac:dyDescent="0.25">
      <c r="A8" t="s">
        <v>4</v>
      </c>
      <c r="B8" s="1">
        <f>B7/B6</f>
        <v>0.38453597605037682</v>
      </c>
      <c r="C8" s="1">
        <f>C7/C6</f>
        <v>0.35143474236346806</v>
      </c>
      <c r="D8" s="1">
        <f>D7/D6</f>
        <v>0.39933411672542107</v>
      </c>
      <c r="E8" s="1">
        <f>E7/E6</f>
        <v>0.38316831683168318</v>
      </c>
      <c r="F8" s="1">
        <f>F7/F6</f>
        <v>0.40062240663900417</v>
      </c>
      <c r="G8" s="1">
        <f t="shared" ref="G8:L8" si="5">G7/G6</f>
        <v>0.35129604365620737</v>
      </c>
      <c r="H8" s="1">
        <f t="shared" si="5"/>
        <v>0.41268423403305049</v>
      </c>
      <c r="I8" s="1">
        <f t="shared" si="5"/>
        <v>0.40215152208743421</v>
      </c>
      <c r="J8" s="1">
        <f t="shared" si="5"/>
        <v>0.38541666666666669</v>
      </c>
      <c r="K8" s="1">
        <f t="shared" si="5"/>
        <v>0.18436657681940702</v>
      </c>
      <c r="L8" s="1">
        <f t="shared" si="5"/>
        <v>0.3867236610510435</v>
      </c>
      <c r="M8" s="13"/>
      <c r="N8" s="13"/>
      <c r="O8" s="13"/>
    </row>
    <row r="9" spans="1:16" x14ac:dyDescent="0.25">
      <c r="A9" s="4" t="s">
        <v>5</v>
      </c>
      <c r="B9" s="8">
        <f t="shared" si="3"/>
        <v>5901</v>
      </c>
      <c r="C9" s="8">
        <f t="shared" si="4"/>
        <v>4932</v>
      </c>
      <c r="D9" s="8">
        <v>1643</v>
      </c>
      <c r="E9" s="8">
        <v>1681</v>
      </c>
      <c r="F9" s="8">
        <v>1378</v>
      </c>
      <c r="G9" s="8">
        <v>1199</v>
      </c>
      <c r="H9" s="8">
        <v>1548</v>
      </c>
      <c r="I9" s="8">
        <v>1364</v>
      </c>
      <c r="J9" s="8">
        <v>1214</v>
      </c>
      <c r="K9" s="8">
        <v>806</v>
      </c>
      <c r="L9" s="8">
        <v>1301</v>
      </c>
      <c r="M9" s="13">
        <f>D9/H9-1</f>
        <v>6.1369509043927684E-2</v>
      </c>
      <c r="N9" s="13">
        <f>D9/E9-1</f>
        <v>-2.2605591909577671E-2</v>
      </c>
      <c r="O9" s="13">
        <f t="shared" si="2"/>
        <v>0.19647201946472026</v>
      </c>
    </row>
    <row r="10" spans="1:16" x14ac:dyDescent="0.25">
      <c r="A10" s="4" t="s">
        <v>6</v>
      </c>
      <c r="B10" s="21">
        <v>38.22</v>
      </c>
      <c r="C10" s="21">
        <v>31.85</v>
      </c>
      <c r="D10" s="21">
        <v>10.63</v>
      </c>
      <c r="E10" s="21">
        <v>10.89</v>
      </c>
      <c r="F10" s="21">
        <v>8.92</v>
      </c>
      <c r="G10" s="21">
        <v>7.77</v>
      </c>
      <c r="H10" s="21">
        <v>10.02</v>
      </c>
      <c r="I10" s="21">
        <v>8.8699999999999992</v>
      </c>
      <c r="J10" s="21">
        <v>7.85</v>
      </c>
      <c r="K10" s="21">
        <v>5.15</v>
      </c>
      <c r="L10" s="21">
        <v>8.2899999999999991</v>
      </c>
      <c r="M10" s="13">
        <f>D10/H10-1</f>
        <v>6.0878243512974217E-2</v>
      </c>
      <c r="N10" s="13">
        <f>D10/E10-1</f>
        <v>-2.3875114784205675E-2</v>
      </c>
      <c r="O10" s="13">
        <f t="shared" si="2"/>
        <v>0.19999999999999996</v>
      </c>
    </row>
    <row r="11" spans="1:16" x14ac:dyDescent="0.25">
      <c r="A11" t="s">
        <v>7</v>
      </c>
      <c r="B11" s="19">
        <v>154.4</v>
      </c>
      <c r="C11" s="19">
        <v>154.80000000000001</v>
      </c>
      <c r="D11" s="19">
        <v>154.6</v>
      </c>
      <c r="E11" s="19">
        <v>154.30000000000001</v>
      </c>
      <c r="F11" s="19">
        <v>154.4</v>
      </c>
      <c r="G11" s="19">
        <v>154.30000000000001</v>
      </c>
      <c r="H11" s="19">
        <v>154.5</v>
      </c>
      <c r="I11" s="19">
        <v>153.69999999999999</v>
      </c>
      <c r="J11" s="19">
        <v>154.69999999999999</v>
      </c>
      <c r="K11" s="19">
        <v>156.4</v>
      </c>
      <c r="L11" s="20">
        <v>156.9</v>
      </c>
      <c r="M11" s="13">
        <f>D11/H11-1</f>
        <v>6.4724919093839262E-4</v>
      </c>
      <c r="N11" s="13">
        <f>D11/E11-1</f>
        <v>1.9442644199609838E-3</v>
      </c>
      <c r="O11" s="13">
        <f t="shared" si="2"/>
        <v>-2.5839793281654533E-3</v>
      </c>
    </row>
    <row r="12" spans="1:16" x14ac:dyDescent="0.25">
      <c r="M12" s="13"/>
      <c r="N12" s="13"/>
      <c r="O12" s="13"/>
    </row>
    <row r="13" spans="1:16" x14ac:dyDescent="0.25">
      <c r="A13" s="4" t="s">
        <v>69</v>
      </c>
      <c r="M13" s="13"/>
      <c r="N13" s="13"/>
      <c r="O13" s="13"/>
    </row>
    <row r="14" spans="1:16" x14ac:dyDescent="0.25">
      <c r="A14" s="11" t="s">
        <v>3</v>
      </c>
      <c r="B14" s="14">
        <f t="shared" ref="B14" si="6">SUM(D14:G14)</f>
        <v>17174</v>
      </c>
      <c r="C14" s="14">
        <f t="shared" ref="C14" si="7">SUM(H14:K14)</f>
        <v>14370</v>
      </c>
      <c r="D14" s="14">
        <v>4519</v>
      </c>
      <c r="E14" s="14">
        <v>4465</v>
      </c>
      <c r="F14" s="14">
        <v>4297</v>
      </c>
      <c r="G14" s="14">
        <v>3893</v>
      </c>
      <c r="H14" s="14">
        <v>3973</v>
      </c>
      <c r="I14" s="14">
        <v>3913</v>
      </c>
      <c r="J14" s="14">
        <v>3219</v>
      </c>
      <c r="K14" s="14">
        <v>3265</v>
      </c>
      <c r="L14" s="14">
        <v>3539</v>
      </c>
      <c r="M14" s="13">
        <f>D14/H14-1</f>
        <v>0.13742763654669021</v>
      </c>
      <c r="N14" s="13">
        <f>D14/E14-1</f>
        <v>1.2094064949607963E-2</v>
      </c>
      <c r="O14" s="13">
        <f t="shared" si="2"/>
        <v>0.19512874043145434</v>
      </c>
    </row>
    <row r="15" spans="1:16" x14ac:dyDescent="0.25">
      <c r="A15" t="s">
        <v>60</v>
      </c>
      <c r="B15" s="2">
        <f t="shared" ref="B15:B18" si="8">SUM(D15:G15)</f>
        <v>7762</v>
      </c>
      <c r="C15" s="2">
        <f t="shared" ref="C15:C18" si="9">SUM(H15:K15)</f>
        <v>6456</v>
      </c>
      <c r="D15" s="2">
        <v>2056</v>
      </c>
      <c r="E15" s="2">
        <v>2045</v>
      </c>
      <c r="F15" s="2">
        <v>1931</v>
      </c>
      <c r="G15" s="2">
        <v>1730</v>
      </c>
      <c r="H15" s="2">
        <v>1850</v>
      </c>
      <c r="I15" s="2">
        <v>1840</v>
      </c>
      <c r="J15" s="2">
        <v>1406</v>
      </c>
      <c r="K15" s="2">
        <v>1360</v>
      </c>
      <c r="L15" s="2">
        <v>1538</v>
      </c>
      <c r="M15" s="13">
        <f>D15/H15-1</f>
        <v>0.11135135135135132</v>
      </c>
      <c r="N15" s="13">
        <f>D15/E15-1</f>
        <v>5.3789731051345768E-3</v>
      </c>
      <c r="O15" s="13">
        <f t="shared" si="2"/>
        <v>0.20229244114002487</v>
      </c>
    </row>
    <row r="16" spans="1:16" x14ac:dyDescent="0.25">
      <c r="A16" t="s">
        <v>4</v>
      </c>
      <c r="B16" s="1">
        <f t="shared" ref="B16" si="10">B15/B14</f>
        <v>0.45196226854547572</v>
      </c>
      <c r="C16" s="1">
        <f t="shared" ref="C16" si="11">C15/C14</f>
        <v>0.44926931106471818</v>
      </c>
      <c r="D16" s="1">
        <f t="shared" ref="D16:E16" si="12">D15/D14</f>
        <v>0.45496791325514496</v>
      </c>
      <c r="E16" s="1">
        <f t="shared" si="12"/>
        <v>0.45800671892497202</v>
      </c>
      <c r="F16" s="1">
        <f t="shared" ref="F16:L16" si="13">F15/F14</f>
        <v>0.44938329066790783</v>
      </c>
      <c r="G16" s="1">
        <f t="shared" si="13"/>
        <v>0.44438736193167222</v>
      </c>
      <c r="H16" s="1">
        <f t="shared" si="13"/>
        <v>0.46564309086332745</v>
      </c>
      <c r="I16" s="1">
        <f t="shared" si="13"/>
        <v>0.47022744697163305</v>
      </c>
      <c r="J16" s="1">
        <f t="shared" si="13"/>
        <v>0.43678160919540232</v>
      </c>
      <c r="K16" s="1">
        <f t="shared" si="13"/>
        <v>0.41653905053598778</v>
      </c>
      <c r="L16" s="1">
        <f t="shared" si="13"/>
        <v>0.43458604125459172</v>
      </c>
      <c r="M16" s="13"/>
      <c r="N16" s="13"/>
      <c r="O16" s="13"/>
    </row>
    <row r="17" spans="1:15" x14ac:dyDescent="0.25">
      <c r="A17" s="4" t="s">
        <v>5</v>
      </c>
      <c r="B17" s="8">
        <f t="shared" si="8"/>
        <v>6081</v>
      </c>
      <c r="C17" s="8">
        <f t="shared" si="9"/>
        <v>5212</v>
      </c>
      <c r="D17" s="8">
        <v>1643</v>
      </c>
      <c r="E17" s="8">
        <v>1690</v>
      </c>
      <c r="F17" s="8">
        <v>1549</v>
      </c>
      <c r="G17" s="8">
        <v>1199</v>
      </c>
      <c r="H17" s="8">
        <v>1548</v>
      </c>
      <c r="I17" s="8">
        <v>1418</v>
      </c>
      <c r="J17" s="8">
        <v>1214</v>
      </c>
      <c r="K17" s="8">
        <v>1032</v>
      </c>
      <c r="L17" s="8">
        <v>1309</v>
      </c>
      <c r="M17" s="13">
        <f>D17/H17-1</f>
        <v>6.1369509043927684E-2</v>
      </c>
      <c r="N17" s="13">
        <f>D17/E17-1</f>
        <v>-2.7810650887573951E-2</v>
      </c>
      <c r="O17" s="13">
        <f t="shared" si="2"/>
        <v>0.16673062164236385</v>
      </c>
    </row>
    <row r="18" spans="1:15" x14ac:dyDescent="0.25">
      <c r="A18" s="4" t="s">
        <v>6</v>
      </c>
      <c r="B18" s="21">
        <f t="shared" si="8"/>
        <v>39.379999999999995</v>
      </c>
      <c r="C18" s="21">
        <f t="shared" si="9"/>
        <v>33.690000000000005</v>
      </c>
      <c r="D18" s="21">
        <v>10.63</v>
      </c>
      <c r="E18" s="21">
        <v>10.95</v>
      </c>
      <c r="F18" s="21">
        <v>10.029999999999999</v>
      </c>
      <c r="G18" s="21">
        <v>7.77</v>
      </c>
      <c r="H18" s="21">
        <v>10.02</v>
      </c>
      <c r="I18" s="21">
        <v>9.2200000000000006</v>
      </c>
      <c r="J18" s="21">
        <v>7.85</v>
      </c>
      <c r="K18" s="21">
        <v>6.6</v>
      </c>
      <c r="L18" s="21">
        <v>8.34</v>
      </c>
      <c r="M18" s="13">
        <f>D18/H18-1</f>
        <v>6.0878243512974217E-2</v>
      </c>
      <c r="N18" s="13">
        <f>D18/E18-1</f>
        <v>-2.9223744292237286E-2</v>
      </c>
      <c r="O18" s="13">
        <f t="shared" si="2"/>
        <v>0.16889284654200032</v>
      </c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3"/>
      <c r="N19" s="13"/>
      <c r="O19" s="13"/>
    </row>
    <row r="20" spans="1:15" x14ac:dyDescent="0.25">
      <c r="A20" s="9" t="s">
        <v>41</v>
      </c>
      <c r="B20" s="10">
        <f>D20</f>
        <v>10010143</v>
      </c>
      <c r="C20" s="10">
        <f>H20</f>
        <v>8676680</v>
      </c>
      <c r="D20" s="10">
        <v>10010143</v>
      </c>
      <c r="E20" s="10">
        <v>9463662</v>
      </c>
      <c r="F20" s="10">
        <v>9495993</v>
      </c>
      <c r="G20" s="10">
        <v>9007411</v>
      </c>
      <c r="H20" s="10">
        <v>8676680</v>
      </c>
      <c r="I20" s="10">
        <v>7808497</v>
      </c>
      <c r="J20" s="10">
        <v>7317949</v>
      </c>
      <c r="K20" s="10">
        <v>6466668</v>
      </c>
      <c r="L20" s="10">
        <v>7429633</v>
      </c>
      <c r="M20" s="12"/>
      <c r="N20" s="12"/>
      <c r="O20" s="12"/>
    </row>
    <row r="21" spans="1:15" x14ac:dyDescent="0.25">
      <c r="A21" s="4" t="s">
        <v>34</v>
      </c>
      <c r="B21" s="8">
        <f t="shared" ref="B21:B26" si="14">D21</f>
        <v>9245776</v>
      </c>
      <c r="C21" s="8">
        <f t="shared" ref="C21:C26" si="15">H21</f>
        <v>7988069</v>
      </c>
      <c r="D21" s="8">
        <f t="shared" ref="D21:E21" si="16">D22+D23+D24</f>
        <v>9245776</v>
      </c>
      <c r="E21" s="8">
        <f t="shared" si="16"/>
        <v>8741615</v>
      </c>
      <c r="F21" s="8">
        <f t="shared" ref="F21:L21" si="17">F22+F23+F24</f>
        <v>8748110</v>
      </c>
      <c r="G21" s="8">
        <f t="shared" si="17"/>
        <v>8281281</v>
      </c>
      <c r="H21" s="8">
        <f t="shared" si="17"/>
        <v>7988069</v>
      </c>
      <c r="I21" s="8">
        <f t="shared" si="17"/>
        <v>7136129</v>
      </c>
      <c r="J21" s="8">
        <f t="shared" si="17"/>
        <v>6681697</v>
      </c>
      <c r="K21" s="8">
        <f t="shared" si="17"/>
        <v>5869605</v>
      </c>
      <c r="L21" s="8">
        <f t="shared" si="17"/>
        <v>6881914</v>
      </c>
      <c r="M21" s="13"/>
      <c r="N21" s="13"/>
      <c r="O21" s="13"/>
    </row>
    <row r="22" spans="1:15" x14ac:dyDescent="0.25">
      <c r="A22" t="s">
        <v>35</v>
      </c>
      <c r="B22" s="2">
        <f t="shared" si="14"/>
        <v>1040053</v>
      </c>
      <c r="C22" s="2">
        <f t="shared" si="15"/>
        <v>845917</v>
      </c>
      <c r="D22" s="2">
        <v>1040053</v>
      </c>
      <c r="E22" s="2">
        <v>1000627</v>
      </c>
      <c r="F22" s="2">
        <v>995483</v>
      </c>
      <c r="G22" s="2">
        <v>934177</v>
      </c>
      <c r="H22" s="2">
        <v>845917</v>
      </c>
      <c r="I22" s="2">
        <v>746264</v>
      </c>
      <c r="J22" s="2">
        <v>695154</v>
      </c>
      <c r="K22" s="2">
        <v>608824</v>
      </c>
      <c r="L22" s="2">
        <v>703297</v>
      </c>
      <c r="M22" s="13"/>
      <c r="N22" s="13"/>
      <c r="O22" s="13"/>
    </row>
    <row r="23" spans="1:15" x14ac:dyDescent="0.25">
      <c r="A23" t="s">
        <v>36</v>
      </c>
      <c r="B23" s="2">
        <f t="shared" si="14"/>
        <v>3267354</v>
      </c>
      <c r="C23" s="2">
        <f t="shared" si="15"/>
        <v>2669007</v>
      </c>
      <c r="D23" s="2">
        <v>3267354</v>
      </c>
      <c r="E23" s="2">
        <v>3038751</v>
      </c>
      <c r="F23" s="2">
        <v>3031505</v>
      </c>
      <c r="G23" s="2">
        <v>2813524</v>
      </c>
      <c r="H23" s="2">
        <v>2669007</v>
      </c>
      <c r="I23" s="2">
        <v>2321335</v>
      </c>
      <c r="J23" s="2">
        <v>2162597</v>
      </c>
      <c r="K23" s="2">
        <v>1852190</v>
      </c>
      <c r="L23" s="2">
        <v>2240065</v>
      </c>
      <c r="M23" s="13"/>
      <c r="N23" s="13"/>
      <c r="O23" s="13"/>
    </row>
    <row r="24" spans="1:15" x14ac:dyDescent="0.25">
      <c r="A24" s="7" t="s">
        <v>37</v>
      </c>
      <c r="B24" s="2">
        <f t="shared" si="14"/>
        <v>4938369</v>
      </c>
      <c r="C24" s="2">
        <f t="shared" si="15"/>
        <v>4473145</v>
      </c>
      <c r="D24" s="2">
        <v>4938369</v>
      </c>
      <c r="E24" s="2">
        <v>4702237</v>
      </c>
      <c r="F24" s="2">
        <v>4721122</v>
      </c>
      <c r="G24" s="2">
        <v>4533580</v>
      </c>
      <c r="H24" s="2">
        <v>4473145</v>
      </c>
      <c r="I24" s="2">
        <v>4068530</v>
      </c>
      <c r="J24" s="2">
        <v>3823946</v>
      </c>
      <c r="K24" s="2">
        <v>3408591</v>
      </c>
      <c r="L24" s="2">
        <v>3938552</v>
      </c>
      <c r="M24" s="13"/>
      <c r="N24" s="13"/>
      <c r="O24" s="13"/>
    </row>
    <row r="25" spans="1:15" x14ac:dyDescent="0.25">
      <c r="A25" s="4" t="s">
        <v>38</v>
      </c>
      <c r="B25" s="8">
        <f t="shared" si="14"/>
        <v>755057</v>
      </c>
      <c r="C25" s="8">
        <f t="shared" si="15"/>
        <v>666252</v>
      </c>
      <c r="D25" s="8">
        <v>755057</v>
      </c>
      <c r="E25" s="8">
        <v>712015</v>
      </c>
      <c r="F25" s="8">
        <v>727603</v>
      </c>
      <c r="G25" s="8">
        <v>703916</v>
      </c>
      <c r="H25" s="8">
        <v>666252</v>
      </c>
      <c r="I25" s="8">
        <v>652002</v>
      </c>
      <c r="J25" s="8">
        <v>619351</v>
      </c>
      <c r="K25" s="8">
        <v>594089</v>
      </c>
      <c r="L25" s="8">
        <v>545949</v>
      </c>
      <c r="M25" s="13"/>
      <c r="N25" s="13"/>
      <c r="O25" s="13"/>
    </row>
    <row r="26" spans="1:15" x14ac:dyDescent="0.25">
      <c r="A26" s="4" t="s">
        <v>39</v>
      </c>
      <c r="B26" s="8">
        <f t="shared" si="14"/>
        <v>9310</v>
      </c>
      <c r="C26" s="8">
        <f t="shared" si="15"/>
        <v>22359</v>
      </c>
      <c r="D26" s="8">
        <v>9310</v>
      </c>
      <c r="E26" s="8">
        <v>10032</v>
      </c>
      <c r="F26" s="8">
        <v>20280</v>
      </c>
      <c r="G26" s="8">
        <v>22214</v>
      </c>
      <c r="H26" s="8">
        <v>22359</v>
      </c>
      <c r="I26" s="8">
        <v>20366</v>
      </c>
      <c r="J26" s="8">
        <v>16901</v>
      </c>
      <c r="K26" s="8">
        <v>2974</v>
      </c>
      <c r="L26" s="8">
        <v>1770</v>
      </c>
      <c r="M26" s="13"/>
      <c r="N26" s="13"/>
      <c r="O26" s="13"/>
    </row>
    <row r="27" spans="1:15" x14ac:dyDescent="0.25">
      <c r="A27" s="7"/>
      <c r="B27" s="2"/>
      <c r="C27" s="2"/>
      <c r="D27" s="2">
        <f t="shared" ref="D27:E27" si="18">D21+D25+D26-D20</f>
        <v>0</v>
      </c>
      <c r="E27" s="2">
        <f t="shared" si="18"/>
        <v>0</v>
      </c>
      <c r="F27" s="2">
        <f t="shared" ref="F27:L27" si="19">F21+F25+F26-F20</f>
        <v>0</v>
      </c>
      <c r="G27" s="2">
        <f t="shared" si="19"/>
        <v>0</v>
      </c>
      <c r="H27" s="2">
        <f t="shared" si="19"/>
        <v>0</v>
      </c>
      <c r="I27" s="2">
        <f t="shared" si="19"/>
        <v>0</v>
      </c>
      <c r="J27" s="2">
        <f t="shared" si="19"/>
        <v>0</v>
      </c>
      <c r="K27" s="2">
        <f t="shared" si="19"/>
        <v>0</v>
      </c>
      <c r="L27" s="2">
        <f t="shared" si="19"/>
        <v>0</v>
      </c>
      <c r="M27" s="14"/>
      <c r="N27" s="14"/>
      <c r="O27" s="14"/>
    </row>
    <row r="28" spans="1:15" x14ac:dyDescent="0.25">
      <c r="A28" s="9" t="s">
        <v>42</v>
      </c>
      <c r="B28" s="10">
        <f>D28</f>
        <v>10010143</v>
      </c>
      <c r="C28" s="10">
        <f>H28</f>
        <v>8676680</v>
      </c>
      <c r="D28" s="10">
        <f t="shared" ref="D28:E28" si="20">D20</f>
        <v>10010143</v>
      </c>
      <c r="E28" s="10">
        <f t="shared" si="20"/>
        <v>9463662</v>
      </c>
      <c r="F28" s="10">
        <f t="shared" ref="F28:L28" si="21">F20</f>
        <v>9495993</v>
      </c>
      <c r="G28" s="10">
        <f t="shared" si="21"/>
        <v>9007411</v>
      </c>
      <c r="H28" s="10">
        <f t="shared" si="21"/>
        <v>8676680</v>
      </c>
      <c r="I28" s="10">
        <f t="shared" si="21"/>
        <v>7808497</v>
      </c>
      <c r="J28" s="10">
        <f t="shared" si="21"/>
        <v>7317949</v>
      </c>
      <c r="K28" s="10">
        <f t="shared" si="21"/>
        <v>6466668</v>
      </c>
      <c r="L28" s="10">
        <f t="shared" si="21"/>
        <v>7429633</v>
      </c>
      <c r="M28" s="14"/>
      <c r="N28" s="14"/>
      <c r="O28" s="14"/>
    </row>
    <row r="29" spans="1:15" x14ac:dyDescent="0.25">
      <c r="A29" s="4" t="s">
        <v>34</v>
      </c>
      <c r="B29" s="8">
        <f t="shared" ref="B29:B33" si="22">D29</f>
        <v>9245776</v>
      </c>
      <c r="C29" s="8">
        <f t="shared" ref="C29:C33" si="23">H29</f>
        <v>7988069</v>
      </c>
      <c r="D29" s="8">
        <f t="shared" ref="D29:E29" si="24">D30+D31</f>
        <v>9245776</v>
      </c>
      <c r="E29" s="8">
        <f t="shared" si="24"/>
        <v>8741615</v>
      </c>
      <c r="F29" s="8">
        <f t="shared" ref="F29:L29" si="25">F30+F31</f>
        <v>8748110</v>
      </c>
      <c r="G29" s="8">
        <f t="shared" si="25"/>
        <v>8281281</v>
      </c>
      <c r="H29" s="8">
        <f t="shared" si="25"/>
        <v>7988069</v>
      </c>
      <c r="I29" s="8">
        <f t="shared" si="25"/>
        <v>7136129</v>
      </c>
      <c r="J29" s="8">
        <f t="shared" si="25"/>
        <v>6681697</v>
      </c>
      <c r="K29" s="8">
        <f t="shared" si="25"/>
        <v>5869605</v>
      </c>
      <c r="L29" s="8">
        <f t="shared" si="25"/>
        <v>6881914</v>
      </c>
      <c r="M29" s="15"/>
      <c r="N29" s="15"/>
      <c r="O29" s="15"/>
    </row>
    <row r="30" spans="1:15" x14ac:dyDescent="0.25">
      <c r="A30" s="7" t="s">
        <v>19</v>
      </c>
      <c r="B30" s="2">
        <f t="shared" si="22"/>
        <v>2606325</v>
      </c>
      <c r="C30" s="2">
        <f t="shared" si="23"/>
        <v>2250887</v>
      </c>
      <c r="D30" s="2">
        <v>2606325</v>
      </c>
      <c r="E30" s="2">
        <v>2463867</v>
      </c>
      <c r="F30" s="2">
        <v>2446632</v>
      </c>
      <c r="G30" s="2">
        <v>2297642</v>
      </c>
      <c r="H30" s="2">
        <v>2250887</v>
      </c>
      <c r="I30" s="2">
        <v>2072673</v>
      </c>
      <c r="J30" s="2">
        <v>1943828</v>
      </c>
      <c r="K30" s="2">
        <v>1758548</v>
      </c>
      <c r="L30" s="2">
        <v>1947222</v>
      </c>
      <c r="M30" s="14"/>
      <c r="N30" s="14"/>
      <c r="O30" s="14"/>
    </row>
    <row r="31" spans="1:15" x14ac:dyDescent="0.25">
      <c r="A31" s="7" t="s">
        <v>40</v>
      </c>
      <c r="B31" s="2">
        <f t="shared" si="22"/>
        <v>6639451</v>
      </c>
      <c r="C31" s="2">
        <f t="shared" si="23"/>
        <v>5737182</v>
      </c>
      <c r="D31" s="2">
        <v>6639451</v>
      </c>
      <c r="E31" s="2">
        <v>6277748</v>
      </c>
      <c r="F31" s="2">
        <v>6301478</v>
      </c>
      <c r="G31" s="2">
        <v>5983639</v>
      </c>
      <c r="H31" s="2">
        <v>5737182</v>
      </c>
      <c r="I31" s="2">
        <v>5063456</v>
      </c>
      <c r="J31" s="2">
        <v>4737869</v>
      </c>
      <c r="K31" s="2">
        <v>4111057</v>
      </c>
      <c r="L31" s="2">
        <v>4934692</v>
      </c>
      <c r="M31" s="14"/>
      <c r="N31" s="14"/>
      <c r="O31" s="14"/>
    </row>
    <row r="32" spans="1:15" x14ac:dyDescent="0.25">
      <c r="A32" s="4" t="s">
        <v>38</v>
      </c>
      <c r="B32" s="8">
        <f t="shared" si="22"/>
        <v>755057</v>
      </c>
      <c r="C32" s="8">
        <f t="shared" si="23"/>
        <v>666252</v>
      </c>
      <c r="D32" s="8">
        <v>755057</v>
      </c>
      <c r="E32" s="8">
        <v>712015</v>
      </c>
      <c r="F32" s="8">
        <v>727603</v>
      </c>
      <c r="G32" s="8">
        <v>703916</v>
      </c>
      <c r="H32" s="8">
        <v>666252</v>
      </c>
      <c r="I32" s="8">
        <v>652002</v>
      </c>
      <c r="J32" s="8">
        <v>619351</v>
      </c>
      <c r="K32" s="8">
        <v>594089</v>
      </c>
      <c r="L32" s="8">
        <v>545949</v>
      </c>
      <c r="M32" s="13"/>
      <c r="N32" s="13"/>
      <c r="O32" s="13"/>
    </row>
    <row r="33" spans="1:15" x14ac:dyDescent="0.25">
      <c r="A33" s="4" t="s">
        <v>39</v>
      </c>
      <c r="B33" s="8">
        <f t="shared" si="22"/>
        <v>9310</v>
      </c>
      <c r="C33" s="8">
        <f t="shared" si="23"/>
        <v>22359</v>
      </c>
      <c r="D33" s="8">
        <v>9310</v>
      </c>
      <c r="E33" s="8">
        <v>10032</v>
      </c>
      <c r="F33" s="8">
        <v>20280</v>
      </c>
      <c r="G33" s="8">
        <v>22214</v>
      </c>
      <c r="H33" s="8">
        <v>22359</v>
      </c>
      <c r="I33" s="8">
        <v>20366</v>
      </c>
      <c r="J33" s="8">
        <v>16901</v>
      </c>
      <c r="K33" s="8">
        <v>2974</v>
      </c>
      <c r="L33" s="8">
        <v>1770</v>
      </c>
      <c r="M33" s="13"/>
      <c r="N33" s="13"/>
      <c r="O33" s="13"/>
    </row>
    <row r="34" spans="1:15" x14ac:dyDescent="0.25">
      <c r="A34" s="4"/>
      <c r="B34" s="2"/>
      <c r="C34" s="2"/>
      <c r="D34" s="2">
        <f t="shared" ref="D34:E34" si="26">D33+D32+D29-D28</f>
        <v>0</v>
      </c>
      <c r="E34" s="2">
        <f t="shared" si="26"/>
        <v>0</v>
      </c>
      <c r="F34" s="2">
        <f t="shared" ref="F34:L34" si="27">F33+F32+F29-F28</f>
        <v>0</v>
      </c>
      <c r="G34" s="2">
        <f t="shared" si="27"/>
        <v>0</v>
      </c>
      <c r="H34" s="2">
        <f t="shared" si="27"/>
        <v>0</v>
      </c>
      <c r="I34" s="2">
        <f t="shared" si="27"/>
        <v>0</v>
      </c>
      <c r="J34" s="2">
        <f t="shared" si="27"/>
        <v>0</v>
      </c>
      <c r="K34" s="2">
        <f t="shared" si="27"/>
        <v>0</v>
      </c>
      <c r="L34" s="2">
        <f t="shared" si="27"/>
        <v>0</v>
      </c>
      <c r="M34" s="13"/>
      <c r="N34" s="13"/>
      <c r="O34" s="13"/>
    </row>
    <row r="35" spans="1:15" x14ac:dyDescent="0.25">
      <c r="A35" s="9" t="s">
        <v>43</v>
      </c>
      <c r="B35" s="10">
        <f>D35</f>
        <v>10010143</v>
      </c>
      <c r="C35" s="10">
        <f>H35</f>
        <v>8676680</v>
      </c>
      <c r="D35" s="10">
        <f t="shared" ref="D35:E35" si="28">D28</f>
        <v>10010143</v>
      </c>
      <c r="E35" s="10">
        <f t="shared" si="28"/>
        <v>9463662</v>
      </c>
      <c r="F35" s="10">
        <f t="shared" ref="F35:L35" si="29">F28</f>
        <v>9495993</v>
      </c>
      <c r="G35" s="10">
        <f t="shared" si="29"/>
        <v>9007411</v>
      </c>
      <c r="H35" s="10">
        <f t="shared" si="29"/>
        <v>8676680</v>
      </c>
      <c r="I35" s="10">
        <f t="shared" si="29"/>
        <v>7808497</v>
      </c>
      <c r="J35" s="10">
        <f t="shared" si="29"/>
        <v>7317949</v>
      </c>
      <c r="K35" s="10">
        <f t="shared" si="29"/>
        <v>6466668</v>
      </c>
      <c r="L35" s="10">
        <f t="shared" si="29"/>
        <v>7429633</v>
      </c>
      <c r="M35" s="13"/>
      <c r="N35" s="13"/>
      <c r="O35" s="13"/>
    </row>
    <row r="36" spans="1:15" x14ac:dyDescent="0.25">
      <c r="A36" s="4" t="s">
        <v>34</v>
      </c>
      <c r="B36" s="8">
        <f t="shared" ref="B36:B42" si="30">D36</f>
        <v>9245776</v>
      </c>
      <c r="C36" s="8">
        <f t="shared" ref="C36:C42" si="31">H36</f>
        <v>7988069</v>
      </c>
      <c r="D36" s="8">
        <f t="shared" ref="D36:E36" si="32">D37+D38+D39+D40</f>
        <v>9245776</v>
      </c>
      <c r="E36" s="8">
        <f t="shared" si="32"/>
        <v>8741615</v>
      </c>
      <c r="F36" s="8">
        <f t="shared" ref="F36:L36" si="33">F37+F38+F39+F40</f>
        <v>8748110</v>
      </c>
      <c r="G36" s="8">
        <f t="shared" si="33"/>
        <v>8281281</v>
      </c>
      <c r="H36" s="8">
        <f t="shared" si="33"/>
        <v>7988069</v>
      </c>
      <c r="I36" s="8">
        <f t="shared" si="33"/>
        <v>7136129</v>
      </c>
      <c r="J36" s="8">
        <f t="shared" si="33"/>
        <v>6681697</v>
      </c>
      <c r="K36" s="8">
        <f t="shared" si="33"/>
        <v>5869605</v>
      </c>
      <c r="L36" s="8">
        <f t="shared" si="33"/>
        <v>6881914</v>
      </c>
      <c r="M36" s="13"/>
      <c r="N36" s="13"/>
      <c r="O36" s="13"/>
    </row>
    <row r="37" spans="1:15" x14ac:dyDescent="0.25">
      <c r="A37" s="7" t="s">
        <v>44</v>
      </c>
      <c r="B37" s="2">
        <f t="shared" si="30"/>
        <v>5342360</v>
      </c>
      <c r="C37" s="2">
        <f t="shared" si="31"/>
        <v>4419806</v>
      </c>
      <c r="D37" s="2">
        <v>5342360</v>
      </c>
      <c r="E37" s="2">
        <v>4998410</v>
      </c>
      <c r="F37" s="2">
        <v>5034391</v>
      </c>
      <c r="G37" s="2">
        <v>4745781</v>
      </c>
      <c r="H37" s="2">
        <v>4419806</v>
      </c>
      <c r="I37" s="2">
        <v>3784118</v>
      </c>
      <c r="J37" s="2">
        <v>3519225</v>
      </c>
      <c r="K37" s="2">
        <v>2959662</v>
      </c>
      <c r="L37" s="2">
        <v>3820329</v>
      </c>
      <c r="M37" s="13"/>
      <c r="N37" s="13"/>
      <c r="O37" s="13"/>
    </row>
    <row r="38" spans="1:15" x14ac:dyDescent="0.25">
      <c r="A38" s="7" t="s">
        <v>45</v>
      </c>
      <c r="B38" s="2">
        <f t="shared" si="30"/>
        <v>2822041</v>
      </c>
      <c r="C38" s="2">
        <f t="shared" si="31"/>
        <v>2674488</v>
      </c>
      <c r="D38" s="2">
        <v>2822041</v>
      </c>
      <c r="E38" s="2">
        <v>2713899</v>
      </c>
      <c r="F38" s="2">
        <v>2712165</v>
      </c>
      <c r="G38" s="2">
        <v>2620460</v>
      </c>
      <c r="H38" s="2">
        <v>2674488</v>
      </c>
      <c r="I38" s="2">
        <v>2531465</v>
      </c>
      <c r="J38" s="2">
        <v>2411092</v>
      </c>
      <c r="K38" s="2">
        <v>2235815</v>
      </c>
      <c r="L38" s="2">
        <v>2315392</v>
      </c>
      <c r="M38" s="13"/>
      <c r="N38" s="13"/>
      <c r="O38" s="13"/>
    </row>
    <row r="39" spans="1:15" x14ac:dyDescent="0.25">
      <c r="A39" s="7" t="s">
        <v>46</v>
      </c>
      <c r="B39" s="2">
        <f t="shared" si="30"/>
        <v>816494</v>
      </c>
      <c r="C39" s="2">
        <f t="shared" si="31"/>
        <v>658733</v>
      </c>
      <c r="D39" s="2">
        <v>816494</v>
      </c>
      <c r="E39" s="2">
        <v>773158</v>
      </c>
      <c r="F39" s="2">
        <v>748770</v>
      </c>
      <c r="G39" s="2">
        <v>677372</v>
      </c>
      <c r="H39" s="2">
        <v>658733</v>
      </c>
      <c r="I39" s="2">
        <v>598246</v>
      </c>
      <c r="J39" s="2">
        <v>551362</v>
      </c>
      <c r="K39" s="2">
        <v>494177</v>
      </c>
      <c r="L39" s="2">
        <v>568121</v>
      </c>
      <c r="M39" s="13"/>
      <c r="N39" s="13"/>
      <c r="O39" s="13"/>
    </row>
    <row r="40" spans="1:15" x14ac:dyDescent="0.25">
      <c r="A40" s="7" t="s">
        <v>47</v>
      </c>
      <c r="B40" s="2">
        <f t="shared" si="30"/>
        <v>264881</v>
      </c>
      <c r="C40" s="2">
        <f t="shared" si="31"/>
        <v>235042</v>
      </c>
      <c r="D40" s="2">
        <v>264881</v>
      </c>
      <c r="E40" s="2">
        <v>256148</v>
      </c>
      <c r="F40" s="2">
        <v>252784</v>
      </c>
      <c r="G40" s="2">
        <v>237668</v>
      </c>
      <c r="H40" s="2">
        <v>235042</v>
      </c>
      <c r="I40" s="2">
        <v>222300</v>
      </c>
      <c r="J40" s="2">
        <v>200018</v>
      </c>
      <c r="K40" s="2">
        <v>179951</v>
      </c>
      <c r="L40" s="2">
        <v>178072</v>
      </c>
      <c r="M40" s="13"/>
      <c r="N40" s="13"/>
      <c r="O40" s="13"/>
    </row>
    <row r="41" spans="1:15" x14ac:dyDescent="0.25">
      <c r="A41" s="4" t="s">
        <v>38</v>
      </c>
      <c r="B41" s="8">
        <f t="shared" si="30"/>
        <v>755057</v>
      </c>
      <c r="C41" s="8">
        <f t="shared" si="31"/>
        <v>666252</v>
      </c>
      <c r="D41" s="8">
        <v>755057</v>
      </c>
      <c r="E41" s="8">
        <v>712015</v>
      </c>
      <c r="F41" s="8">
        <v>727603</v>
      </c>
      <c r="G41" s="8">
        <v>703916</v>
      </c>
      <c r="H41" s="8">
        <v>666252</v>
      </c>
      <c r="I41" s="8">
        <v>652002</v>
      </c>
      <c r="J41" s="8">
        <v>619351</v>
      </c>
      <c r="K41" s="8">
        <v>594089</v>
      </c>
      <c r="L41" s="8">
        <v>545949</v>
      </c>
      <c r="M41" s="13"/>
      <c r="N41" s="13"/>
      <c r="O41" s="13"/>
    </row>
    <row r="42" spans="1:15" x14ac:dyDescent="0.25">
      <c r="A42" s="4" t="s">
        <v>39</v>
      </c>
      <c r="B42" s="8">
        <f t="shared" si="30"/>
        <v>9310</v>
      </c>
      <c r="C42" s="8">
        <f t="shared" si="31"/>
        <v>22359</v>
      </c>
      <c r="D42" s="8">
        <v>9310</v>
      </c>
      <c r="E42" s="8">
        <v>10032</v>
      </c>
      <c r="F42" s="8">
        <v>20280</v>
      </c>
      <c r="G42" s="8">
        <v>22214</v>
      </c>
      <c r="H42" s="8">
        <v>22359</v>
      </c>
      <c r="I42" s="8">
        <v>20366</v>
      </c>
      <c r="J42" s="8">
        <v>16901</v>
      </c>
      <c r="K42" s="8">
        <v>2974</v>
      </c>
      <c r="L42" s="8">
        <v>1770</v>
      </c>
      <c r="M42" s="13"/>
      <c r="N42" s="13"/>
      <c r="O42" s="13"/>
    </row>
    <row r="43" spans="1:15" x14ac:dyDescent="0.25">
      <c r="A43" s="4"/>
      <c r="B43" s="2"/>
      <c r="C43" s="2"/>
      <c r="D43" s="2">
        <f t="shared" ref="D43:E43" si="34">D41+D42+D36-D35</f>
        <v>0</v>
      </c>
      <c r="E43" s="2">
        <f t="shared" si="34"/>
        <v>0</v>
      </c>
      <c r="F43" s="2">
        <f t="shared" ref="F43:L43" si="35">F41+F42+F36-F35</f>
        <v>0</v>
      </c>
      <c r="G43" s="2">
        <f t="shared" si="35"/>
        <v>0</v>
      </c>
      <c r="H43" s="2">
        <f t="shared" si="35"/>
        <v>0</v>
      </c>
      <c r="I43" s="2">
        <f t="shared" si="35"/>
        <v>0</v>
      </c>
      <c r="J43" s="2">
        <f t="shared" si="35"/>
        <v>0</v>
      </c>
      <c r="K43" s="2">
        <f t="shared" si="35"/>
        <v>0</v>
      </c>
      <c r="L43" s="2">
        <f t="shared" si="35"/>
        <v>0</v>
      </c>
      <c r="M43" s="13"/>
      <c r="N43" s="13"/>
      <c r="O43" s="13"/>
    </row>
    <row r="44" spans="1:15" x14ac:dyDescent="0.25">
      <c r="A44" s="22" t="s">
        <v>32</v>
      </c>
      <c r="B44" s="23">
        <f t="shared" ref="B44" si="36">SUM(D44:G44)</f>
        <v>0</v>
      </c>
      <c r="C44" s="23">
        <f t="shared" ref="C44" si="37">SUM(H44:K44)</f>
        <v>0</v>
      </c>
      <c r="D44" s="23"/>
      <c r="E44" s="23"/>
      <c r="F44" s="23"/>
      <c r="G44" s="23"/>
      <c r="H44" s="23"/>
      <c r="I44" s="23"/>
      <c r="J44" s="23"/>
      <c r="K44" s="23"/>
      <c r="L44" s="23"/>
    </row>
    <row r="45" spans="1:15" x14ac:dyDescent="0.25">
      <c r="A45" s="4" t="s">
        <v>8</v>
      </c>
      <c r="B45" s="5">
        <f t="shared" ref="B45:B62" si="38">SUM(D45:G45)</f>
        <v>460</v>
      </c>
      <c r="C45" s="5">
        <f t="shared" ref="C45:C62" si="39">SUM(H45:K45)</f>
        <v>257.5</v>
      </c>
      <c r="D45" s="5">
        <v>169</v>
      </c>
      <c r="E45" s="5">
        <v>98</v>
      </c>
      <c r="F45" s="5">
        <v>60</v>
      </c>
      <c r="G45" s="5">
        <v>133</v>
      </c>
      <c r="H45" s="5">
        <v>116</v>
      </c>
      <c r="I45" s="5">
        <v>98</v>
      </c>
      <c r="J45" s="5">
        <v>62.2</v>
      </c>
      <c r="K45" s="5">
        <v>-18.7</v>
      </c>
      <c r="L45" s="5">
        <v>99</v>
      </c>
      <c r="M45" s="26"/>
      <c r="N45" s="26"/>
      <c r="O45" s="26"/>
    </row>
    <row r="46" spans="1:15" x14ac:dyDescent="0.25">
      <c r="A46" t="s">
        <v>9</v>
      </c>
      <c r="B46" s="6">
        <f t="shared" si="38"/>
        <v>270</v>
      </c>
      <c r="C46" s="6">
        <f t="shared" si="39"/>
        <v>96.300000000000011</v>
      </c>
      <c r="D46" s="6">
        <v>139</v>
      </c>
      <c r="E46" s="6">
        <v>57</v>
      </c>
      <c r="F46" s="6">
        <v>2</v>
      </c>
      <c r="G46" s="6">
        <v>72</v>
      </c>
      <c r="H46" s="6">
        <v>38</v>
      </c>
      <c r="I46" s="6">
        <v>41</v>
      </c>
      <c r="J46" s="6">
        <v>30.9</v>
      </c>
      <c r="K46" s="6">
        <v>-13.6</v>
      </c>
      <c r="L46" s="6">
        <v>52.3</v>
      </c>
      <c r="M46" s="26"/>
      <c r="N46" s="26"/>
      <c r="O46" s="26"/>
    </row>
    <row r="47" spans="1:15" x14ac:dyDescent="0.25">
      <c r="A47" t="s">
        <v>10</v>
      </c>
      <c r="B47" s="6">
        <f t="shared" si="38"/>
        <v>119</v>
      </c>
      <c r="C47" s="6">
        <f t="shared" si="39"/>
        <v>96.4</v>
      </c>
      <c r="D47" s="6">
        <v>5</v>
      </c>
      <c r="E47" s="6">
        <v>14</v>
      </c>
      <c r="F47" s="6">
        <v>61</v>
      </c>
      <c r="G47" s="6">
        <v>39</v>
      </c>
      <c r="H47" s="6">
        <v>53</v>
      </c>
      <c r="I47" s="6">
        <v>25</v>
      </c>
      <c r="J47" s="6">
        <v>29</v>
      </c>
      <c r="K47" s="6">
        <v>-10.6</v>
      </c>
      <c r="L47" s="6">
        <v>35.1</v>
      </c>
      <c r="M47" s="26"/>
      <c r="N47" s="26"/>
      <c r="O47" s="26"/>
    </row>
    <row r="48" spans="1:15" x14ac:dyDescent="0.25">
      <c r="A48" t="s">
        <v>11</v>
      </c>
      <c r="B48" s="6">
        <f t="shared" si="38"/>
        <v>71</v>
      </c>
      <c r="C48" s="6">
        <f t="shared" si="39"/>
        <v>64.8</v>
      </c>
      <c r="D48" s="6">
        <v>25</v>
      </c>
      <c r="E48" s="6">
        <v>27</v>
      </c>
      <c r="F48" s="6">
        <v>-3</v>
      </c>
      <c r="G48" s="6">
        <v>22</v>
      </c>
      <c r="H48" s="6">
        <v>25</v>
      </c>
      <c r="I48" s="6">
        <v>32</v>
      </c>
      <c r="J48" s="6">
        <v>2.2999999999999998</v>
      </c>
      <c r="K48" s="6">
        <v>5.5</v>
      </c>
      <c r="L48" s="6">
        <v>11.6</v>
      </c>
      <c r="M48" s="26"/>
      <c r="N48" s="26"/>
      <c r="O48" s="26"/>
    </row>
    <row r="49" spans="1:15" x14ac:dyDescent="0.25">
      <c r="B49" s="6"/>
      <c r="C49" s="6"/>
      <c r="D49" s="6">
        <f>D46+D47+D48-D45</f>
        <v>0</v>
      </c>
      <c r="E49" s="6">
        <f>E46+E47+E48-E45</f>
        <v>0</v>
      </c>
      <c r="F49" s="6">
        <f>F46+F47+F48-F45</f>
        <v>0</v>
      </c>
      <c r="G49" s="6">
        <f t="shared" ref="G49:J49" si="40">G46+G47+G48-G45</f>
        <v>0</v>
      </c>
      <c r="H49" s="6">
        <f t="shared" si="40"/>
        <v>0</v>
      </c>
      <c r="I49" s="6">
        <f t="shared" si="40"/>
        <v>0</v>
      </c>
      <c r="J49" s="6">
        <f t="shared" si="40"/>
        <v>0</v>
      </c>
      <c r="K49" s="6">
        <f t="shared" ref="K49" si="41">K46+K47+K48-K45</f>
        <v>0</v>
      </c>
      <c r="L49" s="6">
        <f t="shared" ref="L49" si="42">L46+L47+L48-L45</f>
        <v>0</v>
      </c>
      <c r="M49" s="26"/>
      <c r="N49" s="26"/>
      <c r="O49" s="26"/>
    </row>
    <row r="50" spans="1:15" x14ac:dyDescent="0.25">
      <c r="A50" s="4" t="s">
        <v>8</v>
      </c>
      <c r="B50" s="5">
        <f t="shared" si="38"/>
        <v>460</v>
      </c>
      <c r="C50" s="5">
        <f t="shared" si="39"/>
        <v>257.5</v>
      </c>
      <c r="D50" s="5">
        <f>D45</f>
        <v>169</v>
      </c>
      <c r="E50" s="5">
        <f>E45</f>
        <v>98</v>
      </c>
      <c r="F50" s="5">
        <f>F45</f>
        <v>60</v>
      </c>
      <c r="G50" s="5">
        <f t="shared" ref="G50:I50" si="43">G45</f>
        <v>133</v>
      </c>
      <c r="H50" s="5">
        <f t="shared" si="43"/>
        <v>116</v>
      </c>
      <c r="I50" s="5">
        <f t="shared" si="43"/>
        <v>98</v>
      </c>
      <c r="J50" s="5">
        <f>J45</f>
        <v>62.2</v>
      </c>
      <c r="K50" s="5">
        <f t="shared" ref="K50:L50" si="44">K45</f>
        <v>-18.7</v>
      </c>
      <c r="L50" s="5">
        <f t="shared" si="44"/>
        <v>99</v>
      </c>
      <c r="M50" s="26"/>
      <c r="N50" s="26"/>
      <c r="O50" s="26"/>
    </row>
    <row r="51" spans="1:15" x14ac:dyDescent="0.25">
      <c r="A51" s="4" t="s">
        <v>12</v>
      </c>
      <c r="B51" s="5">
        <f t="shared" si="38"/>
        <v>103</v>
      </c>
      <c r="C51" s="5">
        <f t="shared" si="39"/>
        <v>69.7</v>
      </c>
      <c r="D51" s="5">
        <v>22</v>
      </c>
      <c r="E51" s="5">
        <v>23</v>
      </c>
      <c r="F51" s="5">
        <v>21</v>
      </c>
      <c r="G51" s="5">
        <v>37</v>
      </c>
      <c r="H51" s="5">
        <v>35</v>
      </c>
      <c r="I51" s="5">
        <v>20</v>
      </c>
      <c r="J51" s="5">
        <v>16.2</v>
      </c>
      <c r="K51" s="6">
        <v>-1.5</v>
      </c>
      <c r="L51" s="6">
        <v>8</v>
      </c>
      <c r="M51" s="26"/>
      <c r="N51" s="26"/>
      <c r="O51" s="26"/>
    </row>
    <row r="52" spans="1:15" x14ac:dyDescent="0.25">
      <c r="A52" t="s">
        <v>13</v>
      </c>
      <c r="B52" s="6">
        <f t="shared" si="38"/>
        <v>59</v>
      </c>
      <c r="C52" s="6">
        <f t="shared" si="39"/>
        <v>24.9</v>
      </c>
      <c r="D52" s="6">
        <v>13</v>
      </c>
      <c r="E52" s="6">
        <v>13</v>
      </c>
      <c r="F52" s="6">
        <v>10</v>
      </c>
      <c r="G52" s="6">
        <v>23</v>
      </c>
      <c r="H52" s="6">
        <v>10</v>
      </c>
      <c r="I52" s="6">
        <v>8</v>
      </c>
      <c r="J52" s="6">
        <v>8.4</v>
      </c>
      <c r="K52" s="6">
        <v>-1.5</v>
      </c>
      <c r="L52" s="6">
        <v>8.1999999999999993</v>
      </c>
      <c r="M52" s="26"/>
      <c r="N52" s="26"/>
      <c r="O52" s="26"/>
    </row>
    <row r="53" spans="1:15" x14ac:dyDescent="0.25">
      <c r="A53" t="s">
        <v>14</v>
      </c>
      <c r="B53" s="6">
        <f t="shared" si="38"/>
        <v>44</v>
      </c>
      <c r="C53" s="6">
        <f t="shared" si="39"/>
        <v>44.8</v>
      </c>
      <c r="D53" s="6">
        <v>9</v>
      </c>
      <c r="E53" s="6">
        <v>10</v>
      </c>
      <c r="F53" s="6">
        <v>11</v>
      </c>
      <c r="G53" s="6">
        <v>14</v>
      </c>
      <c r="H53" s="6">
        <v>25</v>
      </c>
      <c r="I53" s="6">
        <v>12</v>
      </c>
      <c r="J53" s="6">
        <v>7.8</v>
      </c>
      <c r="K53" s="6">
        <v>0</v>
      </c>
      <c r="L53" s="6">
        <v>-0.2</v>
      </c>
      <c r="M53" s="26"/>
      <c r="N53" s="26"/>
      <c r="O53" s="26"/>
    </row>
    <row r="54" spans="1:15" x14ac:dyDescent="0.25">
      <c r="B54" s="6">
        <f t="shared" si="38"/>
        <v>0</v>
      </c>
      <c r="C54" s="6">
        <f t="shared" si="39"/>
        <v>0</v>
      </c>
      <c r="D54" s="6">
        <f>D52+D53-D51</f>
        <v>0</v>
      </c>
      <c r="E54" s="6">
        <f>E52+E53-E51</f>
        <v>0</v>
      </c>
      <c r="F54" s="6">
        <f>F52+F53-F51</f>
        <v>0</v>
      </c>
      <c r="G54" s="6">
        <f t="shared" ref="G54:L54" si="45">G52+G53-G51</f>
        <v>0</v>
      </c>
      <c r="H54" s="6">
        <f t="shared" si="45"/>
        <v>0</v>
      </c>
      <c r="I54" s="6">
        <f t="shared" si="45"/>
        <v>0</v>
      </c>
      <c r="J54" s="6">
        <f t="shared" si="45"/>
        <v>0</v>
      </c>
      <c r="K54" s="6">
        <f t="shared" si="45"/>
        <v>0</v>
      </c>
      <c r="L54" s="6">
        <f t="shared" si="45"/>
        <v>0</v>
      </c>
      <c r="M54" s="26"/>
      <c r="N54" s="26"/>
      <c r="O54" s="26"/>
    </row>
    <row r="55" spans="1:15" x14ac:dyDescent="0.25">
      <c r="A55" s="4" t="s">
        <v>15</v>
      </c>
      <c r="B55" s="5">
        <f t="shared" si="38"/>
        <v>305</v>
      </c>
      <c r="C55" s="5">
        <f t="shared" si="39"/>
        <v>184.8</v>
      </c>
      <c r="D55" s="5">
        <v>104</v>
      </c>
      <c r="E55" s="5">
        <v>58</v>
      </c>
      <c r="F55" s="5">
        <v>75</v>
      </c>
      <c r="G55" s="5">
        <v>68</v>
      </c>
      <c r="H55" s="5">
        <v>79</v>
      </c>
      <c r="I55" s="5">
        <v>41</v>
      </c>
      <c r="J55" s="5">
        <v>51</v>
      </c>
      <c r="K55" s="5">
        <v>13.8</v>
      </c>
      <c r="L55" s="5">
        <v>75.2</v>
      </c>
      <c r="M55" s="26"/>
      <c r="N55" s="26"/>
      <c r="O55" s="26"/>
    </row>
    <row r="56" spans="1:15" x14ac:dyDescent="0.25">
      <c r="A56" t="s">
        <v>16</v>
      </c>
      <c r="B56" s="6">
        <f t="shared" si="38"/>
        <v>109</v>
      </c>
      <c r="C56" s="6">
        <f t="shared" si="39"/>
        <v>45.3</v>
      </c>
      <c r="D56" s="6">
        <v>42</v>
      </c>
      <c r="E56" s="6">
        <v>16</v>
      </c>
      <c r="F56" s="6">
        <v>23</v>
      </c>
      <c r="G56" s="6">
        <v>28</v>
      </c>
      <c r="H56" s="6">
        <v>23</v>
      </c>
      <c r="I56" s="6">
        <v>14</v>
      </c>
      <c r="J56" s="6">
        <v>1.3</v>
      </c>
      <c r="K56" s="6">
        <v>7</v>
      </c>
      <c r="L56" s="6">
        <v>27</v>
      </c>
      <c r="M56" s="26"/>
      <c r="N56" s="26"/>
      <c r="O56" s="26"/>
    </row>
    <row r="57" spans="1:15" x14ac:dyDescent="0.25">
      <c r="A57" t="s">
        <v>17</v>
      </c>
      <c r="B57" s="6">
        <f t="shared" si="38"/>
        <v>136</v>
      </c>
      <c r="C57" s="6">
        <f t="shared" si="39"/>
        <v>139.5</v>
      </c>
      <c r="D57" s="6">
        <v>47</v>
      </c>
      <c r="E57" s="6">
        <v>33</v>
      </c>
      <c r="F57" s="6">
        <v>39</v>
      </c>
      <c r="G57" s="6">
        <v>17</v>
      </c>
      <c r="H57" s="6">
        <v>56</v>
      </c>
      <c r="I57" s="6">
        <v>27</v>
      </c>
      <c r="J57" s="6">
        <v>49.7</v>
      </c>
      <c r="K57" s="6">
        <v>6.8</v>
      </c>
      <c r="L57" s="6">
        <v>48.2</v>
      </c>
      <c r="M57" s="26"/>
      <c r="N57" s="26"/>
      <c r="O57" s="26"/>
    </row>
    <row r="58" spans="1:15" x14ac:dyDescent="0.25">
      <c r="A58" t="s">
        <v>18</v>
      </c>
      <c r="B58" s="6">
        <f t="shared" si="38"/>
        <v>60</v>
      </c>
      <c r="C58" s="6">
        <f t="shared" si="39"/>
        <v>0</v>
      </c>
      <c r="D58" s="6">
        <v>15</v>
      </c>
      <c r="E58" s="6">
        <v>9</v>
      </c>
      <c r="F58" s="6">
        <v>13</v>
      </c>
      <c r="G58" s="6">
        <v>23</v>
      </c>
      <c r="H58" s="6"/>
      <c r="I58" s="6"/>
      <c r="J58" s="6"/>
      <c r="K58" s="6"/>
      <c r="L58" s="6"/>
      <c r="M58" s="26"/>
      <c r="N58" s="26"/>
      <c r="O58" s="26"/>
    </row>
    <row r="59" spans="1:15" x14ac:dyDescent="0.25">
      <c r="B59" s="6"/>
      <c r="C59" s="6"/>
      <c r="D59" s="6">
        <f>D56+D57+D58-D55</f>
        <v>0</v>
      </c>
      <c r="E59" s="6">
        <f>E56+E57+E58-E55</f>
        <v>0</v>
      </c>
      <c r="F59" s="6">
        <f>F56+F57+F58-F55</f>
        <v>0</v>
      </c>
      <c r="G59" s="6">
        <f t="shared" ref="G59:L59" si="46">G56+G57+G58-G55</f>
        <v>0</v>
      </c>
      <c r="H59" s="6">
        <f t="shared" si="46"/>
        <v>0</v>
      </c>
      <c r="I59" s="6">
        <f t="shared" si="46"/>
        <v>0</v>
      </c>
      <c r="J59" s="6">
        <f t="shared" si="46"/>
        <v>0</v>
      </c>
      <c r="K59" s="6">
        <f t="shared" si="46"/>
        <v>0</v>
      </c>
      <c r="L59" s="6">
        <f t="shared" si="46"/>
        <v>0</v>
      </c>
      <c r="M59" s="26"/>
      <c r="N59" s="26"/>
      <c r="O59" s="26"/>
    </row>
    <row r="60" spans="1:15" x14ac:dyDescent="0.25">
      <c r="A60" s="4" t="s">
        <v>23</v>
      </c>
      <c r="B60" s="5">
        <f t="shared" si="38"/>
        <v>51</v>
      </c>
      <c r="C60" s="5">
        <f t="shared" si="39"/>
        <v>3</v>
      </c>
      <c r="D60" s="5">
        <v>43</v>
      </c>
      <c r="E60" s="5">
        <v>17</v>
      </c>
      <c r="F60" s="5">
        <v>-37</v>
      </c>
      <c r="G60" s="5">
        <v>28</v>
      </c>
      <c r="H60" s="5">
        <v>2</v>
      </c>
      <c r="I60" s="5">
        <v>37</v>
      </c>
      <c r="J60" s="5">
        <v>-5</v>
      </c>
      <c r="K60" s="5">
        <v>-31</v>
      </c>
      <c r="L60" s="5">
        <v>15.8</v>
      </c>
      <c r="M60" s="26"/>
      <c r="N60" s="26"/>
      <c r="O60" s="26"/>
    </row>
    <row r="61" spans="1:15" x14ac:dyDescent="0.25">
      <c r="A61" t="s">
        <v>19</v>
      </c>
      <c r="B61" s="6">
        <f t="shared" si="38"/>
        <v>170</v>
      </c>
      <c r="C61" s="6">
        <f t="shared" si="39"/>
        <v>31.6</v>
      </c>
      <c r="D61" s="6">
        <v>84</v>
      </c>
      <c r="E61" s="6">
        <v>26</v>
      </c>
      <c r="F61" s="6">
        <v>43</v>
      </c>
      <c r="G61" s="6">
        <v>17</v>
      </c>
      <c r="H61" s="6">
        <v>1</v>
      </c>
      <c r="I61" s="6">
        <v>30</v>
      </c>
      <c r="J61" s="6">
        <v>2.5</v>
      </c>
      <c r="K61" s="6">
        <v>-1.9</v>
      </c>
      <c r="L61" s="6">
        <v>15.3</v>
      </c>
      <c r="M61" s="26"/>
      <c r="N61" s="26"/>
      <c r="O61" s="26"/>
    </row>
    <row r="62" spans="1:15" x14ac:dyDescent="0.25">
      <c r="A62" t="s">
        <v>20</v>
      </c>
      <c r="B62" s="6">
        <f t="shared" si="38"/>
        <v>-117</v>
      </c>
      <c r="C62" s="6">
        <f t="shared" si="39"/>
        <v>-28.6</v>
      </c>
      <c r="D62" s="6">
        <v>-40</v>
      </c>
      <c r="E62" s="6">
        <v>-8</v>
      </c>
      <c r="F62" s="6">
        <v>-80</v>
      </c>
      <c r="G62" s="6">
        <v>11</v>
      </c>
      <c r="H62" s="6">
        <v>1</v>
      </c>
      <c r="I62" s="6">
        <v>7</v>
      </c>
      <c r="J62" s="6">
        <v>-7.5</v>
      </c>
      <c r="K62" s="6">
        <v>-29.1</v>
      </c>
      <c r="L62" s="6">
        <v>0.5</v>
      </c>
      <c r="M62" s="26"/>
      <c r="N62" s="26"/>
      <c r="O62" s="26"/>
    </row>
    <row r="63" spans="1:15" x14ac:dyDescent="0.25">
      <c r="B63" s="6"/>
      <c r="C63" s="6"/>
      <c r="D63" s="6">
        <f>D61+D62-D60</f>
        <v>1</v>
      </c>
      <c r="E63" s="6">
        <f>E61+E62-E60</f>
        <v>1</v>
      </c>
      <c r="F63" s="6">
        <f>F61+F62-F60</f>
        <v>0</v>
      </c>
      <c r="G63" s="6">
        <f t="shared" ref="G63:L63" si="47">G61+G62-G60</f>
        <v>0</v>
      </c>
      <c r="H63" s="6">
        <f t="shared" si="47"/>
        <v>0</v>
      </c>
      <c r="I63" s="6">
        <f t="shared" si="47"/>
        <v>0</v>
      </c>
      <c r="J63" s="6">
        <f t="shared" si="47"/>
        <v>0</v>
      </c>
      <c r="K63" s="6">
        <f t="shared" si="47"/>
        <v>0</v>
      </c>
      <c r="L63" s="6">
        <f t="shared" si="47"/>
        <v>0</v>
      </c>
      <c r="M63" s="26"/>
      <c r="N63" s="26"/>
      <c r="O63" s="26"/>
    </row>
    <row r="64" spans="1:15" x14ac:dyDescent="0.25">
      <c r="B64" s="6"/>
      <c r="C64" s="6"/>
      <c r="D64" s="6">
        <f>D60+D55+D51-D45</f>
        <v>0</v>
      </c>
      <c r="E64" s="6">
        <f>E60+E55+E51-E45</f>
        <v>0</v>
      </c>
      <c r="F64" s="6">
        <f>F60+F55+F51-F45</f>
        <v>-1</v>
      </c>
      <c r="G64" s="6">
        <f t="shared" ref="G64:L64" si="48">G60+G55+G51-G45</f>
        <v>0</v>
      </c>
      <c r="H64" s="6">
        <f t="shared" si="48"/>
        <v>0</v>
      </c>
      <c r="I64" s="6">
        <f t="shared" si="48"/>
        <v>0</v>
      </c>
      <c r="J64" s="6">
        <f t="shared" si="48"/>
        <v>0</v>
      </c>
      <c r="K64" s="6">
        <f t="shared" si="48"/>
        <v>0</v>
      </c>
      <c r="L64" s="6">
        <f t="shared" si="48"/>
        <v>0</v>
      </c>
      <c r="M64" s="26"/>
      <c r="N64" s="26"/>
      <c r="O64" s="26"/>
    </row>
    <row r="65" spans="1:15" x14ac:dyDescent="0.25">
      <c r="A65" s="4" t="s">
        <v>21</v>
      </c>
      <c r="B65" s="5">
        <f t="shared" ref="B65:B66" si="49">SUM(D65:G65)</f>
        <v>94</v>
      </c>
      <c r="C65" s="5">
        <f t="shared" ref="C65:C66" si="50">SUM(H65:K65)</f>
        <v>113.7</v>
      </c>
      <c r="D65" s="5">
        <v>44</v>
      </c>
      <c r="E65" s="5">
        <v>-12</v>
      </c>
      <c r="F65" s="5">
        <v>23</v>
      </c>
      <c r="G65" s="5">
        <v>39</v>
      </c>
      <c r="H65" s="5">
        <v>9</v>
      </c>
      <c r="I65" s="5">
        <v>28</v>
      </c>
      <c r="J65" s="5">
        <v>24.2</v>
      </c>
      <c r="K65" s="5">
        <v>52.5</v>
      </c>
      <c r="L65" s="5">
        <v>29.8</v>
      </c>
      <c r="M65" s="26"/>
      <c r="N65" s="26"/>
      <c r="O65" s="26"/>
    </row>
    <row r="66" spans="1:15" x14ac:dyDescent="0.25">
      <c r="A66" s="4" t="s">
        <v>24</v>
      </c>
      <c r="B66" s="5">
        <f t="shared" si="49"/>
        <v>-13</v>
      </c>
      <c r="C66" s="5">
        <f t="shared" si="50"/>
        <v>20</v>
      </c>
      <c r="D66" s="5">
        <v>-1</v>
      </c>
      <c r="E66" s="5">
        <v>-10</v>
      </c>
      <c r="F66" s="5">
        <v>-2</v>
      </c>
      <c r="G66" s="5">
        <v>0</v>
      </c>
      <c r="H66" s="5">
        <v>2</v>
      </c>
      <c r="I66" s="5">
        <v>3</v>
      </c>
      <c r="J66" s="5">
        <v>13.8</v>
      </c>
      <c r="K66" s="5">
        <v>1.2</v>
      </c>
      <c r="L66" s="5">
        <v>0</v>
      </c>
      <c r="M66" s="26"/>
      <c r="N66" s="26"/>
      <c r="O66" s="26"/>
    </row>
    <row r="67" spans="1:15" x14ac:dyDescent="0.25">
      <c r="A67" s="22" t="s">
        <v>22</v>
      </c>
      <c r="B67" s="24">
        <f t="shared" ref="B67" si="51">SUM(D67:G67)</f>
        <v>541</v>
      </c>
      <c r="C67" s="24">
        <f t="shared" ref="C67" si="52">SUM(H67:K67)</f>
        <v>391.2</v>
      </c>
      <c r="D67" s="24">
        <f>D65+D66+D45</f>
        <v>212</v>
      </c>
      <c r="E67" s="24">
        <f>E65+E66+E45</f>
        <v>76</v>
      </c>
      <c r="F67" s="24">
        <f>F65+F66+F45</f>
        <v>81</v>
      </c>
      <c r="G67" s="24">
        <f t="shared" ref="G67:L67" si="53">G65+G66+G45</f>
        <v>172</v>
      </c>
      <c r="H67" s="24">
        <f t="shared" si="53"/>
        <v>127</v>
      </c>
      <c r="I67" s="24">
        <f t="shared" si="53"/>
        <v>129</v>
      </c>
      <c r="J67" s="24">
        <f t="shared" si="53"/>
        <v>100.2</v>
      </c>
      <c r="K67" s="24">
        <f t="shared" si="53"/>
        <v>35</v>
      </c>
      <c r="L67" s="24">
        <f t="shared" si="53"/>
        <v>128.80000000000001</v>
      </c>
      <c r="M67" s="26"/>
      <c r="N67" s="26"/>
      <c r="O67" s="26"/>
    </row>
    <row r="68" spans="1:15" x14ac:dyDescent="0.25">
      <c r="D68">
        <f t="shared" ref="D68:E68" si="54">D5/1000-D67</f>
        <v>-0.26400000000001</v>
      </c>
      <c r="E68">
        <f t="shared" si="54"/>
        <v>-0.68600000000000705</v>
      </c>
      <c r="F68">
        <f t="shared" ref="F68:L68" si="55">F5/1000-F67</f>
        <v>-4.0000000000006253E-2</v>
      </c>
      <c r="G68">
        <f t="shared" si="55"/>
        <v>-0.35699999999999932</v>
      </c>
      <c r="H68">
        <f t="shared" si="55"/>
        <v>-6.6999999999993065E-2</v>
      </c>
      <c r="I68">
        <f t="shared" si="55"/>
        <v>-0.29900000000000659</v>
      </c>
      <c r="J68">
        <f t="shared" si="55"/>
        <v>1.6999999999995907E-2</v>
      </c>
      <c r="K68">
        <f t="shared" si="55"/>
        <v>-1.2000000000000455E-2</v>
      </c>
      <c r="L68">
        <f t="shared" si="55"/>
        <v>3.8999999999987267E-2</v>
      </c>
    </row>
    <row r="69" spans="1:15" x14ac:dyDescent="0.25">
      <c r="A69" s="9" t="s">
        <v>70</v>
      </c>
      <c r="B69" s="16">
        <f t="shared" ref="B69" si="56">SUM(D69:G69)</f>
        <v>15260</v>
      </c>
      <c r="C69" s="16">
        <f t="shared" ref="C69" si="57">SUM(H69:K69)</f>
        <v>12639</v>
      </c>
      <c r="D69" s="16">
        <v>3968</v>
      </c>
      <c r="E69" s="16">
        <v>3943</v>
      </c>
      <c r="F69" s="16">
        <v>3757</v>
      </c>
      <c r="G69" s="16">
        <v>3592</v>
      </c>
      <c r="H69" s="16">
        <v>3393</v>
      </c>
      <c r="I69" s="16">
        <v>3225</v>
      </c>
      <c r="J69" s="16">
        <v>2966</v>
      </c>
      <c r="K69" s="16">
        <v>3055</v>
      </c>
      <c r="L69" s="16">
        <v>3089</v>
      </c>
      <c r="M69" s="13">
        <f>E69/I69-1</f>
        <v>0.2226356589147287</v>
      </c>
      <c r="N69" s="13">
        <f t="shared" ref="N69" si="58">E69/F69-1</f>
        <v>4.9507585839765778E-2</v>
      </c>
      <c r="O69" s="13">
        <f t="shared" ref="O69" si="59">B69/C69-1</f>
        <v>0.20737400110768256</v>
      </c>
    </row>
    <row r="70" spans="1:15" x14ac:dyDescent="0.25">
      <c r="A70" s="4" t="s">
        <v>34</v>
      </c>
      <c r="B70" s="5">
        <f t="shared" ref="B70:B75" si="60">SUM(D70:G70)</f>
        <v>14790</v>
      </c>
      <c r="C70" s="5">
        <f t="shared" ref="C70:C75" si="61">SUM(H70:K70)</f>
        <v>11849</v>
      </c>
      <c r="D70" s="5">
        <f>D71+D72+D73</f>
        <v>3843</v>
      </c>
      <c r="E70" s="5">
        <f>E71+E72+E73</f>
        <v>3832</v>
      </c>
      <c r="F70" s="5">
        <f>F71+F72+F73</f>
        <v>3666</v>
      </c>
      <c r="G70" s="5">
        <f t="shared" ref="G70:L70" si="62">G71+G72+G73</f>
        <v>3449</v>
      </c>
      <c r="H70" s="5">
        <f t="shared" si="62"/>
        <v>3196</v>
      </c>
      <c r="I70" s="5">
        <f t="shared" si="62"/>
        <v>3021</v>
      </c>
      <c r="J70" s="5">
        <f t="shared" si="62"/>
        <v>2755</v>
      </c>
      <c r="K70" s="5">
        <f t="shared" si="62"/>
        <v>2877</v>
      </c>
      <c r="L70" s="5">
        <f t="shared" si="62"/>
        <v>2918</v>
      </c>
    </row>
    <row r="71" spans="1:15" x14ac:dyDescent="0.25">
      <c r="A71" t="s">
        <v>35</v>
      </c>
      <c r="B71" s="6">
        <f t="shared" si="60"/>
        <v>4957</v>
      </c>
      <c r="C71" s="6">
        <f t="shared" si="61"/>
        <v>3651</v>
      </c>
      <c r="D71" s="6">
        <v>1310</v>
      </c>
      <c r="E71" s="6">
        <v>1291</v>
      </c>
      <c r="F71" s="6">
        <v>1231</v>
      </c>
      <c r="G71" s="6">
        <v>1125</v>
      </c>
      <c r="H71" s="6">
        <v>1016</v>
      </c>
      <c r="I71" s="6">
        <v>938</v>
      </c>
      <c r="J71" s="6">
        <v>825</v>
      </c>
      <c r="K71" s="6">
        <v>872</v>
      </c>
      <c r="L71" s="6">
        <v>877</v>
      </c>
    </row>
    <row r="72" spans="1:15" x14ac:dyDescent="0.25">
      <c r="A72" t="s">
        <v>36</v>
      </c>
      <c r="B72" s="6">
        <f t="shared" si="60"/>
        <v>6074</v>
      </c>
      <c r="C72" s="6">
        <f t="shared" si="61"/>
        <v>4788</v>
      </c>
      <c r="D72" s="6">
        <v>1581</v>
      </c>
      <c r="E72" s="6">
        <v>1571</v>
      </c>
      <c r="F72" s="6">
        <v>1505</v>
      </c>
      <c r="G72" s="6">
        <v>1417</v>
      </c>
      <c r="H72" s="6">
        <v>1301</v>
      </c>
      <c r="I72" s="6">
        <v>1228</v>
      </c>
      <c r="J72" s="6">
        <v>1089</v>
      </c>
      <c r="K72" s="6">
        <v>1170</v>
      </c>
      <c r="L72" s="6">
        <v>1194</v>
      </c>
    </row>
    <row r="73" spans="1:15" x14ac:dyDescent="0.25">
      <c r="A73" s="7" t="s">
        <v>37</v>
      </c>
      <c r="B73" s="6">
        <f t="shared" si="60"/>
        <v>3759</v>
      </c>
      <c r="C73" s="6">
        <f t="shared" si="61"/>
        <v>3410</v>
      </c>
      <c r="D73" s="6">
        <v>952</v>
      </c>
      <c r="E73" s="6">
        <v>970</v>
      </c>
      <c r="F73" s="6">
        <v>930</v>
      </c>
      <c r="G73" s="6">
        <v>907</v>
      </c>
      <c r="H73" s="6">
        <v>879</v>
      </c>
      <c r="I73" s="6">
        <v>855</v>
      </c>
      <c r="J73" s="6">
        <v>841</v>
      </c>
      <c r="K73" s="6">
        <v>835</v>
      </c>
      <c r="L73" s="6">
        <v>847</v>
      </c>
    </row>
    <row r="74" spans="1:15" x14ac:dyDescent="0.25">
      <c r="A74" s="4" t="s">
        <v>38</v>
      </c>
      <c r="B74" s="5">
        <f t="shared" si="60"/>
        <v>470</v>
      </c>
      <c r="C74" s="5">
        <f t="shared" si="61"/>
        <v>790</v>
      </c>
      <c r="D74" s="5">
        <v>125</v>
      </c>
      <c r="E74" s="5">
        <v>111</v>
      </c>
      <c r="F74" s="5">
        <v>91</v>
      </c>
      <c r="G74" s="5">
        <v>143</v>
      </c>
      <c r="H74" s="5">
        <v>197</v>
      </c>
      <c r="I74" s="5">
        <v>204</v>
      </c>
      <c r="J74" s="5">
        <v>211</v>
      </c>
      <c r="K74" s="5">
        <v>178</v>
      </c>
      <c r="L74" s="5">
        <v>171</v>
      </c>
    </row>
    <row r="75" spans="1:15" x14ac:dyDescent="0.25">
      <c r="A75" s="4" t="s">
        <v>39</v>
      </c>
      <c r="B75" s="5">
        <f t="shared" si="60"/>
        <v>0</v>
      </c>
      <c r="C75" s="5">
        <f t="shared" si="61"/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</row>
    <row r="76" spans="1:15" x14ac:dyDescent="0.25">
      <c r="B76" s="6"/>
      <c r="C76" s="6"/>
      <c r="D76" s="6">
        <f>D70+D74+D75-D69</f>
        <v>0</v>
      </c>
      <c r="E76" s="6">
        <f>E70+E74+E75-E69</f>
        <v>0</v>
      </c>
      <c r="F76" s="6">
        <f>F70+F74+F75-F69</f>
        <v>0</v>
      </c>
      <c r="G76" s="6">
        <f t="shared" ref="G76:L76" si="63">G70+G74+G75-G69</f>
        <v>0</v>
      </c>
      <c r="H76" s="6">
        <f t="shared" si="63"/>
        <v>0</v>
      </c>
      <c r="I76" s="6">
        <f t="shared" si="63"/>
        <v>0</v>
      </c>
      <c r="J76" s="6">
        <f t="shared" si="63"/>
        <v>0</v>
      </c>
      <c r="K76" s="6">
        <f t="shared" si="63"/>
        <v>0</v>
      </c>
      <c r="L76" s="6">
        <f t="shared" si="63"/>
        <v>0</v>
      </c>
    </row>
    <row r="77" spans="1:15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5" x14ac:dyDescent="0.25">
      <c r="A78" s="9" t="s">
        <v>71</v>
      </c>
      <c r="B78" s="16">
        <f t="shared" ref="B78" si="64">SUM(D78:G78)</f>
        <v>15260</v>
      </c>
      <c r="C78" s="16">
        <f t="shared" ref="C78" si="65">SUM(H78:K78)</f>
        <v>12639</v>
      </c>
      <c r="D78" s="16">
        <f>D69</f>
        <v>3968</v>
      </c>
      <c r="E78" s="16">
        <f>E69</f>
        <v>3943</v>
      </c>
      <c r="F78" s="16">
        <f>F69</f>
        <v>3757</v>
      </c>
      <c r="G78" s="16">
        <f t="shared" ref="G78:L78" si="66">G69</f>
        <v>3592</v>
      </c>
      <c r="H78" s="16">
        <f t="shared" si="66"/>
        <v>3393</v>
      </c>
      <c r="I78" s="16">
        <f t="shared" si="66"/>
        <v>3225</v>
      </c>
      <c r="J78" s="16">
        <f t="shared" si="66"/>
        <v>2966</v>
      </c>
      <c r="K78" s="16">
        <f t="shared" si="66"/>
        <v>3055</v>
      </c>
      <c r="L78" s="16">
        <f t="shared" si="66"/>
        <v>3089</v>
      </c>
    </row>
    <row r="79" spans="1:15" x14ac:dyDescent="0.25">
      <c r="A79" s="4" t="s">
        <v>34</v>
      </c>
      <c r="B79" s="5">
        <f t="shared" ref="B79:B83" si="67">SUM(D79:G79)</f>
        <v>14790</v>
      </c>
      <c r="C79" s="5">
        <f t="shared" ref="C79:C83" si="68">SUM(H79:K79)</f>
        <v>11849</v>
      </c>
      <c r="D79" s="5">
        <f>D80+D81</f>
        <v>3843</v>
      </c>
      <c r="E79" s="5">
        <f>E80+E81</f>
        <v>3832</v>
      </c>
      <c r="F79" s="5">
        <f>F80+F81</f>
        <v>3666</v>
      </c>
      <c r="G79" s="5">
        <f t="shared" ref="G79:L79" si="69">G80+G81</f>
        <v>3449</v>
      </c>
      <c r="H79" s="5">
        <f t="shared" si="69"/>
        <v>3196</v>
      </c>
      <c r="I79" s="5">
        <f t="shared" si="69"/>
        <v>3021</v>
      </c>
      <c r="J79" s="5">
        <f t="shared" si="69"/>
        <v>2755</v>
      </c>
      <c r="K79" s="5">
        <f t="shared" si="69"/>
        <v>2877</v>
      </c>
      <c r="L79" s="5">
        <f t="shared" si="69"/>
        <v>2918</v>
      </c>
    </row>
    <row r="80" spans="1:15" x14ac:dyDescent="0.25">
      <c r="A80" s="7" t="s">
        <v>19</v>
      </c>
      <c r="B80" s="6">
        <f t="shared" si="67"/>
        <v>7455</v>
      </c>
      <c r="C80" s="6">
        <f t="shared" si="68"/>
        <v>5914</v>
      </c>
      <c r="D80" s="6">
        <v>1946</v>
      </c>
      <c r="E80" s="6">
        <v>1928</v>
      </c>
      <c r="F80" s="6">
        <v>1842</v>
      </c>
      <c r="G80" s="6">
        <v>1739</v>
      </c>
      <c r="H80" s="6">
        <v>1622</v>
      </c>
      <c r="I80" s="6">
        <v>1511</v>
      </c>
      <c r="J80" s="6">
        <v>1354</v>
      </c>
      <c r="K80" s="6">
        <v>1427</v>
      </c>
      <c r="L80" s="6">
        <v>1437</v>
      </c>
    </row>
    <row r="81" spans="1:15" x14ac:dyDescent="0.25">
      <c r="A81" s="7" t="s">
        <v>40</v>
      </c>
      <c r="B81" s="6">
        <f t="shared" si="67"/>
        <v>7335</v>
      </c>
      <c r="C81" s="6">
        <f t="shared" si="68"/>
        <v>5935</v>
      </c>
      <c r="D81" s="6">
        <v>1897</v>
      </c>
      <c r="E81" s="6">
        <v>1904</v>
      </c>
      <c r="F81" s="6">
        <v>1824</v>
      </c>
      <c r="G81" s="6">
        <v>1710</v>
      </c>
      <c r="H81" s="6">
        <v>1574</v>
      </c>
      <c r="I81" s="6">
        <v>1510</v>
      </c>
      <c r="J81" s="6">
        <v>1401</v>
      </c>
      <c r="K81" s="6">
        <v>1450</v>
      </c>
      <c r="L81" s="6">
        <v>1481</v>
      </c>
    </row>
    <row r="82" spans="1:15" x14ac:dyDescent="0.25">
      <c r="A82" s="4" t="s">
        <v>38</v>
      </c>
      <c r="B82" s="5">
        <f t="shared" si="67"/>
        <v>470</v>
      </c>
      <c r="C82" s="5">
        <f t="shared" si="68"/>
        <v>790</v>
      </c>
      <c r="D82" s="5">
        <v>125</v>
      </c>
      <c r="E82" s="5">
        <v>111</v>
      </c>
      <c r="F82" s="5">
        <v>91</v>
      </c>
      <c r="G82" s="5">
        <v>143</v>
      </c>
      <c r="H82" s="5">
        <v>197</v>
      </c>
      <c r="I82" s="5">
        <v>204</v>
      </c>
      <c r="J82" s="5">
        <v>211</v>
      </c>
      <c r="K82" s="5">
        <v>178</v>
      </c>
      <c r="L82" s="5">
        <v>171</v>
      </c>
    </row>
    <row r="83" spans="1:15" x14ac:dyDescent="0.25">
      <c r="A83" s="4" t="s">
        <v>39</v>
      </c>
      <c r="B83" s="5">
        <f t="shared" si="67"/>
        <v>0</v>
      </c>
      <c r="C83" s="5">
        <f t="shared" si="68"/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</row>
    <row r="84" spans="1:15" x14ac:dyDescent="0.25">
      <c r="B84" s="6"/>
      <c r="C84" s="6"/>
      <c r="D84" s="6">
        <f>D79+D82+D83-D78</f>
        <v>0</v>
      </c>
      <c r="E84" s="6">
        <f>E79+E82+E83-E78</f>
        <v>0</v>
      </c>
      <c r="F84" s="6">
        <f>F79+F82+F83-F78</f>
        <v>0</v>
      </c>
      <c r="G84" s="6">
        <f t="shared" ref="G84:L84" si="70">G79+G82+G83-G78</f>
        <v>0</v>
      </c>
      <c r="H84" s="6">
        <f t="shared" si="70"/>
        <v>0</v>
      </c>
      <c r="I84" s="6">
        <f t="shared" si="70"/>
        <v>0</v>
      </c>
      <c r="J84" s="6">
        <f t="shared" si="70"/>
        <v>0</v>
      </c>
      <c r="K84" s="6">
        <f t="shared" si="70"/>
        <v>0</v>
      </c>
      <c r="L84" s="6">
        <f t="shared" si="70"/>
        <v>0</v>
      </c>
    </row>
    <row r="85" spans="1:15" x14ac:dyDescent="0.25">
      <c r="A85" s="9" t="s">
        <v>72</v>
      </c>
      <c r="B85" s="16">
        <f t="shared" ref="B85" si="71">SUM(D85:G85)</f>
        <v>15260</v>
      </c>
      <c r="C85" s="16">
        <f t="shared" ref="C85" si="72">SUM(H85:K85)</f>
        <v>12639</v>
      </c>
      <c r="D85" s="16">
        <f>D78</f>
        <v>3968</v>
      </c>
      <c r="E85" s="16">
        <f>E78</f>
        <v>3943</v>
      </c>
      <c r="F85" s="16">
        <f>F78</f>
        <v>3757</v>
      </c>
      <c r="G85" s="16">
        <f t="shared" ref="G85:L85" si="73">G78</f>
        <v>3592</v>
      </c>
      <c r="H85" s="16">
        <f t="shared" si="73"/>
        <v>3393</v>
      </c>
      <c r="I85" s="16">
        <f t="shared" si="73"/>
        <v>3225</v>
      </c>
      <c r="J85" s="16">
        <f t="shared" si="73"/>
        <v>2966</v>
      </c>
      <c r="K85" s="16">
        <f t="shared" si="73"/>
        <v>3055</v>
      </c>
      <c r="L85" s="16">
        <f t="shared" si="73"/>
        <v>3089</v>
      </c>
    </row>
    <row r="86" spans="1:15" x14ac:dyDescent="0.25">
      <c r="A86" s="4" t="s">
        <v>34</v>
      </c>
      <c r="B86" s="5">
        <f t="shared" ref="B86:B92" si="74">SUM(D86:G86)</f>
        <v>14790</v>
      </c>
      <c r="C86" s="5">
        <f t="shared" ref="C86:C92" si="75">SUM(H86:K86)</f>
        <v>11849</v>
      </c>
      <c r="D86" s="5">
        <f>D87+D88+D89+D90</f>
        <v>3843</v>
      </c>
      <c r="E86" s="5">
        <f>E87+E88+E89+E90</f>
        <v>3832</v>
      </c>
      <c r="F86" s="5">
        <f>F87+F88+F89+F90</f>
        <v>3666</v>
      </c>
      <c r="G86" s="5">
        <f t="shared" ref="G86:L86" si="76">G87+G88+G89+G90</f>
        <v>3449</v>
      </c>
      <c r="H86" s="5">
        <f t="shared" si="76"/>
        <v>3196</v>
      </c>
      <c r="I86" s="5">
        <f t="shared" si="76"/>
        <v>3021</v>
      </c>
      <c r="J86" s="5">
        <f t="shared" si="76"/>
        <v>2755</v>
      </c>
      <c r="K86" s="5">
        <f t="shared" si="76"/>
        <v>2877</v>
      </c>
      <c r="L86" s="5">
        <f t="shared" si="76"/>
        <v>2918</v>
      </c>
    </row>
    <row r="87" spans="1:15" x14ac:dyDescent="0.25">
      <c r="A87" s="7" t="s">
        <v>44</v>
      </c>
      <c r="B87" s="6">
        <f t="shared" si="74"/>
        <v>8000</v>
      </c>
      <c r="C87" s="6">
        <f t="shared" si="75"/>
        <v>5900</v>
      </c>
      <c r="D87" s="6">
        <v>2092</v>
      </c>
      <c r="E87" s="6">
        <v>2093</v>
      </c>
      <c r="F87" s="6">
        <v>1995</v>
      </c>
      <c r="G87" s="6">
        <v>1820</v>
      </c>
      <c r="H87" s="6">
        <v>1608</v>
      </c>
      <c r="I87" s="6">
        <v>1501</v>
      </c>
      <c r="J87" s="6">
        <v>1351</v>
      </c>
      <c r="K87" s="6">
        <v>1440</v>
      </c>
      <c r="L87" s="6">
        <v>1481</v>
      </c>
    </row>
    <row r="88" spans="1:15" x14ac:dyDescent="0.25">
      <c r="A88" s="7" t="s">
        <v>45</v>
      </c>
      <c r="B88" s="6">
        <f t="shared" si="74"/>
        <v>3863</v>
      </c>
      <c r="C88" s="6">
        <f t="shared" si="75"/>
        <v>3539</v>
      </c>
      <c r="D88" s="6">
        <v>989</v>
      </c>
      <c r="E88" s="6">
        <v>986</v>
      </c>
      <c r="F88" s="6">
        <v>955</v>
      </c>
      <c r="G88" s="6">
        <v>933</v>
      </c>
      <c r="H88" s="6">
        <v>925</v>
      </c>
      <c r="I88" s="6">
        <v>908</v>
      </c>
      <c r="J88" s="6">
        <v>854</v>
      </c>
      <c r="K88" s="6">
        <v>852</v>
      </c>
      <c r="L88" s="6">
        <v>861</v>
      </c>
    </row>
    <row r="89" spans="1:15" x14ac:dyDescent="0.25">
      <c r="A89" s="7" t="s">
        <v>46</v>
      </c>
      <c r="B89" s="6">
        <f t="shared" si="74"/>
        <v>1414</v>
      </c>
      <c r="C89" s="6">
        <f t="shared" si="75"/>
        <v>1163</v>
      </c>
      <c r="D89" s="6">
        <v>373</v>
      </c>
      <c r="E89" s="6">
        <v>369</v>
      </c>
      <c r="F89" s="6">
        <v>344</v>
      </c>
      <c r="G89" s="6">
        <v>328</v>
      </c>
      <c r="H89" s="6">
        <v>311</v>
      </c>
      <c r="I89" s="6">
        <v>289</v>
      </c>
      <c r="J89" s="6">
        <v>270</v>
      </c>
      <c r="K89" s="6">
        <v>293</v>
      </c>
      <c r="L89" s="6">
        <v>296</v>
      </c>
    </row>
    <row r="90" spans="1:15" x14ac:dyDescent="0.25">
      <c r="A90" s="7" t="s">
        <v>47</v>
      </c>
      <c r="B90" s="6">
        <f t="shared" si="74"/>
        <v>1513</v>
      </c>
      <c r="C90" s="6">
        <f t="shared" si="75"/>
        <v>1247</v>
      </c>
      <c r="D90" s="6">
        <v>389</v>
      </c>
      <c r="E90" s="6">
        <v>384</v>
      </c>
      <c r="F90" s="6">
        <v>372</v>
      </c>
      <c r="G90" s="6">
        <v>368</v>
      </c>
      <c r="H90" s="6">
        <v>352</v>
      </c>
      <c r="I90" s="6">
        <v>323</v>
      </c>
      <c r="J90" s="6">
        <v>280</v>
      </c>
      <c r="K90" s="6">
        <v>292</v>
      </c>
      <c r="L90" s="6">
        <v>280</v>
      </c>
    </row>
    <row r="91" spans="1:15" x14ac:dyDescent="0.25">
      <c r="A91" s="4" t="s">
        <v>38</v>
      </c>
      <c r="B91" s="5">
        <f t="shared" si="74"/>
        <v>470</v>
      </c>
      <c r="C91" s="5">
        <f t="shared" si="75"/>
        <v>790</v>
      </c>
      <c r="D91" s="5">
        <v>125</v>
      </c>
      <c r="E91" s="5">
        <v>111</v>
      </c>
      <c r="F91" s="5">
        <v>91</v>
      </c>
      <c r="G91" s="5">
        <v>143</v>
      </c>
      <c r="H91" s="5">
        <v>197</v>
      </c>
      <c r="I91" s="5">
        <v>204</v>
      </c>
      <c r="J91" s="5">
        <v>211</v>
      </c>
      <c r="K91" s="5">
        <v>178</v>
      </c>
      <c r="L91" s="5">
        <v>171</v>
      </c>
    </row>
    <row r="92" spans="1:15" x14ac:dyDescent="0.25">
      <c r="A92" s="4" t="s">
        <v>39</v>
      </c>
      <c r="B92" s="5">
        <f t="shared" si="74"/>
        <v>0</v>
      </c>
      <c r="C92" s="5">
        <f t="shared" si="75"/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</row>
    <row r="93" spans="1:15" x14ac:dyDescent="0.25">
      <c r="B93" s="6"/>
      <c r="C93" s="6"/>
      <c r="D93" s="6">
        <f>D86+D91+D92-D85</f>
        <v>0</v>
      </c>
      <c r="E93" s="6">
        <f>E86+E91+E92-E85</f>
        <v>0</v>
      </c>
      <c r="F93" s="6">
        <f>F86+F91+F92-F85</f>
        <v>0</v>
      </c>
      <c r="G93" s="6">
        <f t="shared" ref="G93:L93" si="77">G86+G91+G92-G85</f>
        <v>0</v>
      </c>
      <c r="H93" s="6">
        <f t="shared" si="77"/>
        <v>0</v>
      </c>
      <c r="I93" s="6">
        <f t="shared" si="77"/>
        <v>0</v>
      </c>
      <c r="J93" s="6">
        <f t="shared" si="77"/>
        <v>0</v>
      </c>
      <c r="K93" s="6">
        <f t="shared" si="77"/>
        <v>0</v>
      </c>
      <c r="L93" s="6">
        <f t="shared" si="77"/>
        <v>0</v>
      </c>
    </row>
    <row r="95" spans="1:15" x14ac:dyDescent="0.25">
      <c r="A95" s="4" t="s">
        <v>3</v>
      </c>
    </row>
    <row r="96" spans="1:15" x14ac:dyDescent="0.25">
      <c r="A96" s="9" t="s">
        <v>48</v>
      </c>
      <c r="B96" s="16">
        <f t="shared" ref="B96" si="78">SUM(D96:G96)</f>
        <v>15260</v>
      </c>
      <c r="C96" s="16">
        <f t="shared" ref="C96" si="79">SUM(H96:K96)</f>
        <v>12639</v>
      </c>
      <c r="D96" s="16">
        <f>D69</f>
        <v>3968</v>
      </c>
      <c r="E96" s="16">
        <f>E69</f>
        <v>3943</v>
      </c>
      <c r="F96" s="16">
        <f>F69</f>
        <v>3757</v>
      </c>
      <c r="G96" s="16">
        <v>3592</v>
      </c>
      <c r="H96" s="16">
        <f t="shared" ref="H96:L96" si="80">H69</f>
        <v>3393</v>
      </c>
      <c r="I96" s="16">
        <f t="shared" si="80"/>
        <v>3225</v>
      </c>
      <c r="J96" s="16">
        <v>2966</v>
      </c>
      <c r="K96" s="16">
        <f t="shared" si="80"/>
        <v>3055</v>
      </c>
      <c r="L96" s="16">
        <f t="shared" si="80"/>
        <v>3089</v>
      </c>
      <c r="M96" s="13">
        <f>E96/I96-1</f>
        <v>0.2226356589147287</v>
      </c>
      <c r="N96" s="13">
        <f t="shared" ref="N96:N97" si="81">E96/F96-1</f>
        <v>4.9507585839765778E-2</v>
      </c>
      <c r="O96" s="13">
        <f t="shared" ref="O96:O97" si="82">B96/C96-1</f>
        <v>0.20737400110768256</v>
      </c>
    </row>
    <row r="97" spans="1:15" x14ac:dyDescent="0.25">
      <c r="A97" t="s">
        <v>49</v>
      </c>
      <c r="B97" s="6">
        <f t="shared" ref="B97:B101" si="83">SUM(D97:G97)</f>
        <v>1143</v>
      </c>
      <c r="C97" s="6">
        <f t="shared" ref="C97:C101" si="84">SUM(H97:K97)</f>
        <v>1104</v>
      </c>
      <c r="D97" s="6">
        <v>329</v>
      </c>
      <c r="E97" s="6">
        <v>345</v>
      </c>
      <c r="F97" s="6">
        <v>340</v>
      </c>
      <c r="G97" s="6">
        <v>129</v>
      </c>
      <c r="H97" s="6">
        <v>419</v>
      </c>
      <c r="I97" s="6">
        <v>532</v>
      </c>
      <c r="J97" s="6">
        <v>112</v>
      </c>
      <c r="K97" s="6">
        <v>41</v>
      </c>
      <c r="L97" s="6">
        <v>239</v>
      </c>
      <c r="M97" s="13">
        <f>E97/I97-1</f>
        <v>-0.35150375939849621</v>
      </c>
      <c r="N97" s="13">
        <f t="shared" si="81"/>
        <v>1.4705882352941124E-2</v>
      </c>
      <c r="O97" s="13">
        <f t="shared" si="82"/>
        <v>3.5326086956521729E-2</v>
      </c>
    </row>
    <row r="98" spans="1:15" x14ac:dyDescent="0.25">
      <c r="A98" t="s">
        <v>50</v>
      </c>
      <c r="B98" s="6">
        <f t="shared" si="83"/>
        <v>1281</v>
      </c>
      <c r="C98" s="6">
        <f t="shared" si="84"/>
        <v>1139</v>
      </c>
      <c r="D98" s="6">
        <v>339</v>
      </c>
      <c r="E98" s="6">
        <v>320</v>
      </c>
      <c r="F98" s="6">
        <v>316</v>
      </c>
      <c r="G98" s="6">
        <v>306</v>
      </c>
      <c r="H98" s="6">
        <v>305</v>
      </c>
      <c r="I98" s="6">
        <v>282</v>
      </c>
      <c r="J98" s="6">
        <v>278</v>
      </c>
      <c r="K98" s="6">
        <v>274</v>
      </c>
      <c r="L98" s="6">
        <v>274</v>
      </c>
    </row>
    <row r="99" spans="1:15" x14ac:dyDescent="0.25">
      <c r="A99" t="s">
        <v>51</v>
      </c>
      <c r="B99" s="6">
        <f t="shared" si="83"/>
        <v>1521</v>
      </c>
      <c r="C99" s="6">
        <f t="shared" si="84"/>
        <v>1131</v>
      </c>
      <c r="D99" s="6">
        <v>411</v>
      </c>
      <c r="E99" s="6">
        <v>401</v>
      </c>
      <c r="F99" s="6">
        <v>369</v>
      </c>
      <c r="G99" s="6">
        <v>340</v>
      </c>
      <c r="H99" s="6">
        <v>314</v>
      </c>
      <c r="I99" s="6">
        <v>288</v>
      </c>
      <c r="J99" s="6">
        <v>253</v>
      </c>
      <c r="K99" s="6">
        <v>276</v>
      </c>
      <c r="L99" s="6">
        <v>270</v>
      </c>
    </row>
    <row r="100" spans="1:15" x14ac:dyDescent="0.25">
      <c r="A100" s="17" t="s">
        <v>52</v>
      </c>
      <c r="B100" s="18">
        <f t="shared" si="83"/>
        <v>169</v>
      </c>
      <c r="C100" s="18">
        <f t="shared" si="84"/>
        <v>192</v>
      </c>
      <c r="D100" s="18">
        <v>59</v>
      </c>
      <c r="E100" s="18">
        <v>41</v>
      </c>
      <c r="F100" s="18">
        <v>38</v>
      </c>
      <c r="G100" s="18">
        <v>31</v>
      </c>
      <c r="H100" s="18">
        <v>47</v>
      </c>
      <c r="I100" s="18">
        <v>42</v>
      </c>
      <c r="J100" s="18">
        <v>39</v>
      </c>
      <c r="K100" s="18">
        <v>64</v>
      </c>
      <c r="L100" s="18">
        <v>105</v>
      </c>
    </row>
    <row r="101" spans="1:15" x14ac:dyDescent="0.25">
      <c r="A101" s="4" t="s">
        <v>53</v>
      </c>
      <c r="B101" s="5">
        <f t="shared" si="83"/>
        <v>19374</v>
      </c>
      <c r="C101" s="5">
        <f t="shared" si="84"/>
        <v>16205</v>
      </c>
      <c r="D101" s="5">
        <f>D96+D97+D98+D99+D100</f>
        <v>5106</v>
      </c>
      <c r="E101" s="5">
        <f>E96+E97+E98+E99+E100</f>
        <v>5050</v>
      </c>
      <c r="F101" s="5">
        <f>F96+F97+F98+F99+F100</f>
        <v>4820</v>
      </c>
      <c r="G101" s="5">
        <f t="shared" ref="G101:L101" si="85">G96+G97+G98+G99+G100</f>
        <v>4398</v>
      </c>
      <c r="H101" s="5">
        <f t="shared" si="85"/>
        <v>4478</v>
      </c>
      <c r="I101" s="5">
        <f t="shared" si="85"/>
        <v>4369</v>
      </c>
      <c r="J101" s="5">
        <f t="shared" si="85"/>
        <v>3648</v>
      </c>
      <c r="K101" s="5">
        <f t="shared" si="85"/>
        <v>3710</v>
      </c>
      <c r="L101" s="5">
        <f t="shared" si="85"/>
        <v>3977</v>
      </c>
      <c r="M101" s="13">
        <f>E101/I101-1</f>
        <v>0.15587090867475384</v>
      </c>
      <c r="N101" s="13">
        <f t="shared" ref="N101" si="86">E101/F101-1</f>
        <v>4.7717842323651505E-2</v>
      </c>
      <c r="O101" s="13">
        <f t="shared" ref="O101" si="87">B101/C101-1</f>
        <v>0.1955569268744215</v>
      </c>
    </row>
    <row r="102" spans="1:15" x14ac:dyDescent="0.25">
      <c r="B102" s="6"/>
      <c r="C102" s="6"/>
      <c r="D102" s="6">
        <f t="shared" ref="D102:E102" si="88">D101-D6</f>
        <v>0</v>
      </c>
      <c r="E102" s="6">
        <f t="shared" si="88"/>
        <v>0</v>
      </c>
      <c r="F102" s="6">
        <f t="shared" ref="F102:L102" si="89">F101-F6</f>
        <v>0</v>
      </c>
      <c r="G102" s="6">
        <f t="shared" si="89"/>
        <v>0</v>
      </c>
      <c r="H102" s="6">
        <f t="shared" si="89"/>
        <v>0</v>
      </c>
      <c r="I102" s="6">
        <f t="shared" si="89"/>
        <v>0</v>
      </c>
      <c r="J102" s="6">
        <f t="shared" si="89"/>
        <v>0</v>
      </c>
      <c r="K102" s="6">
        <f t="shared" si="89"/>
        <v>0</v>
      </c>
      <c r="L102" s="6">
        <f t="shared" si="89"/>
        <v>0</v>
      </c>
    </row>
    <row r="103" spans="1:15" x14ac:dyDescent="0.25">
      <c r="A103" s="4" t="s">
        <v>54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5" x14ac:dyDescent="0.25">
      <c r="A104" s="4" t="s">
        <v>55</v>
      </c>
      <c r="B104" s="5">
        <f t="shared" ref="B104" si="90">SUM(D104:G104)</f>
        <v>6043</v>
      </c>
      <c r="C104" s="5">
        <f t="shared" ref="C104" si="91">SUM(H104:K104)</f>
        <v>5041</v>
      </c>
      <c r="D104" s="5">
        <v>1559</v>
      </c>
      <c r="E104" s="5">
        <v>1527</v>
      </c>
      <c r="F104" s="5">
        <v>1548</v>
      </c>
      <c r="G104" s="5">
        <v>1409</v>
      </c>
      <c r="H104" s="5">
        <v>1341</v>
      </c>
      <c r="I104" s="5">
        <v>1411</v>
      </c>
      <c r="J104" s="5">
        <v>1152</v>
      </c>
      <c r="K104" s="5">
        <v>1137</v>
      </c>
      <c r="L104" s="5">
        <v>1212</v>
      </c>
      <c r="M104" s="13">
        <f>E104/I104-1</f>
        <v>8.2211197732104946E-2</v>
      </c>
      <c r="N104" s="13">
        <f t="shared" ref="N104" si="92">E104/F104-1</f>
        <v>-1.3565891472868241E-2</v>
      </c>
      <c r="O104" s="13">
        <f t="shared" ref="O104" si="93">B104/C104-1</f>
        <v>0.19877008530053564</v>
      </c>
    </row>
    <row r="105" spans="1:15" x14ac:dyDescent="0.25">
      <c r="A105" t="s">
        <v>51</v>
      </c>
      <c r="B105" s="6">
        <f t="shared" ref="B105:B109" si="94">SUM(D105:G105)</f>
        <v>2200</v>
      </c>
      <c r="C105" s="6">
        <f t="shared" ref="C105:C109" si="95">SUM(H105:K105)</f>
        <v>1835</v>
      </c>
      <c r="D105" s="6">
        <v>587</v>
      </c>
      <c r="E105" s="6">
        <v>585</v>
      </c>
      <c r="F105" s="6">
        <v>523</v>
      </c>
      <c r="G105" s="6">
        <v>505</v>
      </c>
      <c r="H105" s="6">
        <v>505</v>
      </c>
      <c r="I105" s="6">
        <v>456</v>
      </c>
      <c r="J105" s="6">
        <v>429</v>
      </c>
      <c r="K105" s="6">
        <v>445</v>
      </c>
      <c r="L105" s="6">
        <v>438</v>
      </c>
    </row>
    <row r="106" spans="1:15" x14ac:dyDescent="0.25">
      <c r="A106" t="s">
        <v>56</v>
      </c>
      <c r="B106" s="6">
        <f t="shared" si="94"/>
        <v>1313</v>
      </c>
      <c r="C106" s="6">
        <f t="shared" si="95"/>
        <v>1063</v>
      </c>
      <c r="D106" s="6">
        <v>319</v>
      </c>
      <c r="E106" s="6">
        <v>354</v>
      </c>
      <c r="F106" s="6">
        <v>320</v>
      </c>
      <c r="G106" s="6">
        <v>320</v>
      </c>
      <c r="H106" s="6">
        <v>283</v>
      </c>
      <c r="I106" s="6">
        <v>257</v>
      </c>
      <c r="J106" s="6">
        <v>246</v>
      </c>
      <c r="K106" s="6">
        <v>277</v>
      </c>
      <c r="L106" s="6">
        <v>245</v>
      </c>
    </row>
    <row r="107" spans="1:15" x14ac:dyDescent="0.25">
      <c r="A107" t="s">
        <v>57</v>
      </c>
      <c r="B107" s="6">
        <f t="shared" si="94"/>
        <v>2221</v>
      </c>
      <c r="C107" s="6">
        <f t="shared" si="95"/>
        <v>2465</v>
      </c>
      <c r="D107" s="6">
        <v>564</v>
      </c>
      <c r="E107" s="6">
        <v>611</v>
      </c>
      <c r="F107" s="6">
        <v>461</v>
      </c>
      <c r="G107" s="6">
        <v>585</v>
      </c>
      <c r="H107" s="6">
        <v>474</v>
      </c>
      <c r="I107" s="6">
        <v>461</v>
      </c>
      <c r="J107" s="6">
        <v>388</v>
      </c>
      <c r="K107" s="6">
        <v>1142</v>
      </c>
      <c r="L107" s="6">
        <v>515</v>
      </c>
    </row>
    <row r="108" spans="1:15" x14ac:dyDescent="0.25">
      <c r="A108" s="17" t="s">
        <v>58</v>
      </c>
      <c r="B108" s="18">
        <f t="shared" si="94"/>
        <v>147</v>
      </c>
      <c r="C108" s="18">
        <f t="shared" si="95"/>
        <v>106</v>
      </c>
      <c r="D108" s="18">
        <v>38</v>
      </c>
      <c r="E108" s="18">
        <v>38</v>
      </c>
      <c r="F108" s="18">
        <v>37</v>
      </c>
      <c r="G108" s="18">
        <v>34</v>
      </c>
      <c r="H108" s="18">
        <v>27</v>
      </c>
      <c r="I108" s="18">
        <v>27</v>
      </c>
      <c r="J108" s="18">
        <v>27</v>
      </c>
      <c r="K108" s="18">
        <v>25</v>
      </c>
      <c r="L108" s="18">
        <v>29</v>
      </c>
    </row>
    <row r="109" spans="1:15" x14ac:dyDescent="0.25">
      <c r="A109" s="4" t="s">
        <v>59</v>
      </c>
      <c r="B109" s="5">
        <f t="shared" si="94"/>
        <v>11924</v>
      </c>
      <c r="C109" s="5">
        <f t="shared" si="95"/>
        <v>10510</v>
      </c>
      <c r="D109" s="5">
        <f>D104+D105+D106+D107+D108</f>
        <v>3067</v>
      </c>
      <c r="E109" s="5">
        <f>E104+E105+E106+E107+E108</f>
        <v>3115</v>
      </c>
      <c r="F109" s="5">
        <f>F104+F105+F106+F107+F108</f>
        <v>2889</v>
      </c>
      <c r="G109" s="5">
        <f t="shared" ref="G109:L109" si="96">G104+G105+G106+G107+G108</f>
        <v>2853</v>
      </c>
      <c r="H109" s="5">
        <f t="shared" si="96"/>
        <v>2630</v>
      </c>
      <c r="I109" s="5">
        <f t="shared" si="96"/>
        <v>2612</v>
      </c>
      <c r="J109" s="5">
        <f t="shared" si="96"/>
        <v>2242</v>
      </c>
      <c r="K109" s="5">
        <f t="shared" si="96"/>
        <v>3026</v>
      </c>
      <c r="L109" s="5">
        <f t="shared" si="96"/>
        <v>2439</v>
      </c>
    </row>
    <row r="110" spans="1:15" ht="11.25" customHeight="1" x14ac:dyDescent="0.25"/>
    <row r="111" spans="1:15" x14ac:dyDescent="0.25">
      <c r="A111" s="4" t="s">
        <v>60</v>
      </c>
      <c r="B111" s="5">
        <f t="shared" ref="B111" si="97">SUM(D111:G111)</f>
        <v>7450</v>
      </c>
      <c r="C111" s="5">
        <f t="shared" ref="C111" si="98">SUM(H111:K111)</f>
        <v>5695</v>
      </c>
      <c r="D111" s="5">
        <f>D101-D109</f>
        <v>2039</v>
      </c>
      <c r="E111" s="5">
        <f>E101-E109</f>
        <v>1935</v>
      </c>
      <c r="F111" s="5">
        <f>F101-F109</f>
        <v>1931</v>
      </c>
      <c r="G111" s="5">
        <f t="shared" ref="G111:L111" si="99">G101-G109</f>
        <v>1545</v>
      </c>
      <c r="H111" s="5">
        <f t="shared" si="99"/>
        <v>1848</v>
      </c>
      <c r="I111" s="5">
        <f t="shared" si="99"/>
        <v>1757</v>
      </c>
      <c r="J111" s="5">
        <f t="shared" si="99"/>
        <v>1406</v>
      </c>
      <c r="K111" s="5">
        <f t="shared" si="99"/>
        <v>684</v>
      </c>
      <c r="L111" s="5">
        <f t="shared" si="99"/>
        <v>1538</v>
      </c>
    </row>
    <row r="112" spans="1:15" ht="7.5" customHeight="1" x14ac:dyDescent="0.25">
      <c r="B112" s="6">
        <f t="shared" ref="B112:B114" si="100">SUM(D112:G112)</f>
        <v>0</v>
      </c>
      <c r="C112" s="6">
        <f t="shared" ref="C112:C114" si="101">SUM(H112:K112)</f>
        <v>0</v>
      </c>
      <c r="D112" s="6">
        <f t="shared" ref="D112:E112" si="102">D111-D7</f>
        <v>0</v>
      </c>
      <c r="E112" s="6">
        <f t="shared" si="102"/>
        <v>0</v>
      </c>
      <c r="F112" s="6">
        <f t="shared" ref="F112:L112" si="103">F111-F7</f>
        <v>0</v>
      </c>
      <c r="G112" s="6">
        <f t="shared" si="103"/>
        <v>0</v>
      </c>
      <c r="H112" s="6">
        <f t="shared" si="103"/>
        <v>0</v>
      </c>
      <c r="I112" s="6">
        <f t="shared" si="103"/>
        <v>0</v>
      </c>
      <c r="J112" s="6">
        <f t="shared" si="103"/>
        <v>0</v>
      </c>
      <c r="K112" s="6">
        <f t="shared" si="103"/>
        <v>0</v>
      </c>
      <c r="L112" s="6">
        <f t="shared" si="103"/>
        <v>0</v>
      </c>
    </row>
    <row r="113" spans="1:15" x14ac:dyDescent="0.25">
      <c r="A113" t="s">
        <v>61</v>
      </c>
      <c r="B113" s="6">
        <f t="shared" si="100"/>
        <v>841</v>
      </c>
      <c r="C113" s="6">
        <f t="shared" si="101"/>
        <v>972</v>
      </c>
      <c r="D113" s="6">
        <v>75</v>
      </c>
      <c r="E113" s="6">
        <v>370</v>
      </c>
      <c r="F113" s="6">
        <v>314</v>
      </c>
      <c r="G113" s="6">
        <v>82</v>
      </c>
      <c r="H113" s="6">
        <v>345</v>
      </c>
      <c r="I113" s="6">
        <v>269</v>
      </c>
      <c r="J113" s="6">
        <v>398</v>
      </c>
      <c r="K113" s="6">
        <v>-40</v>
      </c>
      <c r="L113" s="6">
        <v>118</v>
      </c>
    </row>
    <row r="114" spans="1:15" x14ac:dyDescent="0.25">
      <c r="A114" t="s">
        <v>62</v>
      </c>
      <c r="B114" s="6">
        <f t="shared" si="100"/>
        <v>-118</v>
      </c>
      <c r="C114" s="6">
        <f t="shared" si="101"/>
        <v>-143</v>
      </c>
      <c r="D114" s="6">
        <f>46-50</f>
        <v>-4</v>
      </c>
      <c r="E114" s="6">
        <f>14-48</f>
        <v>-34</v>
      </c>
      <c r="F114" s="6">
        <f>8-52</f>
        <v>-44</v>
      </c>
      <c r="G114" s="6">
        <f>19-55</f>
        <v>-36</v>
      </c>
      <c r="H114" s="6">
        <f>28-54</f>
        <v>-26</v>
      </c>
      <c r="I114" s="6">
        <f>9-54</f>
        <v>-45</v>
      </c>
      <c r="J114" s="6">
        <f>10-51</f>
        <v>-41</v>
      </c>
      <c r="K114" s="6">
        <f>15-46</f>
        <v>-31</v>
      </c>
      <c r="L114" s="6">
        <f>29-51</f>
        <v>-22</v>
      </c>
    </row>
    <row r="115" spans="1:15" ht="12" customHeight="1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5" x14ac:dyDescent="0.25">
      <c r="A116" t="s">
        <v>63</v>
      </c>
      <c r="B116" s="6">
        <f t="shared" ref="B116" si="104">SUM(D116:G116)</f>
        <v>8173</v>
      </c>
      <c r="C116" s="6">
        <f t="shared" ref="C116" si="105">SUM(H116:K116)</f>
        <v>6524</v>
      </c>
      <c r="D116" s="6">
        <f t="shared" ref="D116" si="106">D111+D113+D114</f>
        <v>2110</v>
      </c>
      <c r="E116" s="6">
        <f t="shared" ref="E116:L116" si="107">E111+E113+E114</f>
        <v>2271</v>
      </c>
      <c r="F116" s="6">
        <f t="shared" si="107"/>
        <v>2201</v>
      </c>
      <c r="G116" s="6">
        <f t="shared" si="107"/>
        <v>1591</v>
      </c>
      <c r="H116" s="6">
        <f t="shared" si="107"/>
        <v>2167</v>
      </c>
      <c r="I116" s="6">
        <f t="shared" si="107"/>
        <v>1981</v>
      </c>
      <c r="J116" s="6">
        <f t="shared" si="107"/>
        <v>1763</v>
      </c>
      <c r="K116" s="6">
        <f t="shared" si="107"/>
        <v>613</v>
      </c>
      <c r="L116" s="6">
        <f t="shared" si="107"/>
        <v>1634</v>
      </c>
      <c r="M116" s="13">
        <f>E116/I116-1</f>
        <v>0.14639071176173646</v>
      </c>
      <c r="N116" s="13">
        <f t="shared" ref="N116" si="108">E116/F116-1</f>
        <v>3.1803725579282238E-2</v>
      </c>
      <c r="O116" s="13">
        <f t="shared" ref="O116" si="109">B116/C116-1</f>
        <v>0.25275904353157563</v>
      </c>
    </row>
    <row r="117" spans="1:15" x14ac:dyDescent="0.25">
      <c r="A117" t="s">
        <v>64</v>
      </c>
      <c r="B117" s="6">
        <f t="shared" ref="B117:B118" si="110">SUM(D117:G117)</f>
        <v>-1968</v>
      </c>
      <c r="C117" s="6">
        <f t="shared" ref="C117:C118" si="111">SUM(H117:K117)</f>
        <v>-1238</v>
      </c>
      <c r="D117" s="6">
        <v>-478</v>
      </c>
      <c r="E117" s="6">
        <v>-518</v>
      </c>
      <c r="F117" s="6">
        <v>-654</v>
      </c>
      <c r="G117" s="6">
        <v>-318</v>
      </c>
      <c r="H117" s="6">
        <v>-427</v>
      </c>
      <c r="I117" s="6">
        <v>-464</v>
      </c>
      <c r="J117" s="6">
        <v>-361</v>
      </c>
      <c r="K117" s="6">
        <v>14</v>
      </c>
      <c r="L117" s="6">
        <v>-300</v>
      </c>
    </row>
    <row r="118" spans="1:15" x14ac:dyDescent="0.25">
      <c r="A118" s="17" t="s">
        <v>65</v>
      </c>
      <c r="B118" s="18">
        <f t="shared" si="110"/>
        <v>-304</v>
      </c>
      <c r="C118" s="18">
        <f t="shared" si="111"/>
        <v>-354</v>
      </c>
      <c r="D118" s="18">
        <v>11</v>
      </c>
      <c r="E118" s="18">
        <v>-72</v>
      </c>
      <c r="F118" s="18">
        <v>-169</v>
      </c>
      <c r="G118" s="18">
        <v>-74</v>
      </c>
      <c r="H118" s="18">
        <v>-192</v>
      </c>
      <c r="I118" s="18">
        <v>-153</v>
      </c>
      <c r="J118" s="18">
        <v>-188</v>
      </c>
      <c r="K118" s="18">
        <v>179</v>
      </c>
      <c r="L118" s="18">
        <v>-33</v>
      </c>
    </row>
    <row r="119" spans="1:15" x14ac:dyDescent="0.25">
      <c r="A119" s="4" t="s">
        <v>5</v>
      </c>
      <c r="B119" s="5">
        <f t="shared" ref="B119" si="112">SUM(D119:G119)</f>
        <v>5901</v>
      </c>
      <c r="C119" s="5">
        <f t="shared" ref="C119" si="113">SUM(H119:K119)</f>
        <v>4932</v>
      </c>
      <c r="D119" s="5">
        <f>D116+D117+D118</f>
        <v>1643</v>
      </c>
      <c r="E119" s="5">
        <f>E116+E117+E118</f>
        <v>1681</v>
      </c>
      <c r="F119" s="5">
        <f>F116+F117+F118</f>
        <v>1378</v>
      </c>
      <c r="G119" s="5">
        <f t="shared" ref="G119:L119" si="114">G116+G117+G118</f>
        <v>1199</v>
      </c>
      <c r="H119" s="5">
        <f t="shared" si="114"/>
        <v>1548</v>
      </c>
      <c r="I119" s="5">
        <f t="shared" si="114"/>
        <v>1364</v>
      </c>
      <c r="J119" s="5">
        <f t="shared" si="114"/>
        <v>1214</v>
      </c>
      <c r="K119" s="5">
        <f t="shared" si="114"/>
        <v>806</v>
      </c>
      <c r="L119" s="5">
        <f t="shared" si="114"/>
        <v>1301</v>
      </c>
      <c r="M119" s="13">
        <f>E119/I119-1</f>
        <v>0.23240469208211145</v>
      </c>
      <c r="N119" s="13">
        <f t="shared" ref="N119" si="115">E119/F119-1</f>
        <v>0.21988388969521044</v>
      </c>
      <c r="O119" s="13">
        <f t="shared" ref="O119" si="116">B119/C119-1</f>
        <v>0.19647201946472026</v>
      </c>
    </row>
    <row r="120" spans="1:15" x14ac:dyDescent="0.25">
      <c r="A120" t="s">
        <v>66</v>
      </c>
      <c r="D120">
        <f>D11</f>
        <v>154.6</v>
      </c>
      <c r="E120">
        <f>E11</f>
        <v>154.30000000000001</v>
      </c>
      <c r="F120">
        <f>F11</f>
        <v>154.4</v>
      </c>
      <c r="G120">
        <f>G11</f>
        <v>154.30000000000001</v>
      </c>
      <c r="H120">
        <v>154.512</v>
      </c>
      <c r="I120">
        <v>153.74199999999999</v>
      </c>
      <c r="J120">
        <f>J11</f>
        <v>154.69999999999999</v>
      </c>
      <c r="K120">
        <v>156.416</v>
      </c>
      <c r="L120">
        <v>156.89400000000001</v>
      </c>
    </row>
    <row r="121" spans="1:15" s="3" customFormat="1" x14ac:dyDescent="0.25">
      <c r="A121" s="3" t="s">
        <v>67</v>
      </c>
      <c r="B121" s="3">
        <f t="shared" ref="B121" si="117">SUM(D121:G121)</f>
        <v>38.217234512436946</v>
      </c>
      <c r="C121" s="3">
        <f t="shared" ref="C121" si="118">SUM(H121:K121)</f>
        <v>31.891017880172932</v>
      </c>
      <c r="D121" s="3">
        <f t="shared" ref="D121:E121" si="119">D119/D120</f>
        <v>10.627425614489004</v>
      </c>
      <c r="E121" s="3">
        <f t="shared" si="119"/>
        <v>10.894361633182111</v>
      </c>
      <c r="F121" s="3">
        <f t="shared" ref="F121:L121" si="120">F119/F120</f>
        <v>8.9248704663212433</v>
      </c>
      <c r="G121" s="3">
        <f t="shared" si="120"/>
        <v>7.7705767984445879</v>
      </c>
      <c r="H121" s="3">
        <f t="shared" si="120"/>
        <v>10.018639328984156</v>
      </c>
      <c r="I121" s="3">
        <f t="shared" si="120"/>
        <v>8.8720063482977984</v>
      </c>
      <c r="J121" s="3">
        <f t="shared" si="120"/>
        <v>7.8474466709760833</v>
      </c>
      <c r="K121" s="3">
        <f t="shared" si="120"/>
        <v>5.1529255319148941</v>
      </c>
      <c r="L121" s="3">
        <f t="shared" si="120"/>
        <v>8.2922227746121582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dcterms:created xsi:type="dcterms:W3CDTF">2021-10-07T18:30:03Z</dcterms:created>
  <dcterms:modified xsi:type="dcterms:W3CDTF">2022-01-15T04:24:26Z</dcterms:modified>
</cp:coreProperties>
</file>