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E9EE8C60-8B77-4D09-A93B-10B538A11CBD}" xr6:coauthVersionLast="47" xr6:coauthVersionMax="47" xr10:uidLastSave="{00000000-0000-0000-0000-000000000000}"/>
  <bookViews>
    <workbookView xWindow="19080" yWindow="-120" windowWidth="19440" windowHeight="10320" tabRatio="640" xr2:uid="{7EF2C44C-8679-461D-9C21-40CCC491BA8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3" i="1"/>
  <c r="Q14" i="1" s="1"/>
  <c r="F13" i="1"/>
  <c r="F14" i="1" s="1"/>
  <c r="F16" i="1" s="1"/>
  <c r="P27" i="1"/>
  <c r="P26" i="1"/>
  <c r="P25" i="1"/>
  <c r="P24" i="1"/>
  <c r="Q23" i="1"/>
  <c r="F23" i="1"/>
  <c r="P22" i="1"/>
  <c r="P21" i="1"/>
  <c r="P20" i="1"/>
  <c r="P15" i="1"/>
  <c r="P12" i="1"/>
  <c r="P11" i="1"/>
  <c r="P10" i="1"/>
  <c r="P9" i="1"/>
  <c r="P8" i="1"/>
  <c r="Q6" i="1"/>
  <c r="F6" i="1"/>
  <c r="P5" i="1"/>
  <c r="P4" i="1"/>
  <c r="P3" i="1"/>
  <c r="I15" i="1"/>
  <c r="I13" i="1"/>
  <c r="I14" i="1" s="1"/>
  <c r="I23" i="1"/>
  <c r="H23" i="1"/>
  <c r="B23" i="1"/>
  <c r="B14" i="1"/>
  <c r="B16" i="1" s="1"/>
  <c r="I6" i="1"/>
  <c r="B6" i="1"/>
  <c r="H6" i="1"/>
  <c r="O13" i="1"/>
  <c r="O14" i="1" s="1"/>
  <c r="O16" i="1" s="1"/>
  <c r="M13" i="1"/>
  <c r="M14" i="1" s="1"/>
  <c r="M16" i="1" s="1"/>
  <c r="K13" i="1"/>
  <c r="K14" i="1" s="1"/>
  <c r="K16" i="1" s="1"/>
  <c r="N22" i="1"/>
  <c r="E13" i="1"/>
  <c r="E14" i="1" s="1"/>
  <c r="E16" i="1" s="1"/>
  <c r="D13" i="1"/>
  <c r="D14" i="1" s="1"/>
  <c r="D16" i="1" s="1"/>
  <c r="C13" i="1"/>
  <c r="C14" i="1" s="1"/>
  <c r="C16" i="1" s="1"/>
  <c r="N27" i="1"/>
  <c r="N26" i="1"/>
  <c r="N25" i="1"/>
  <c r="N24" i="1"/>
  <c r="N21" i="1"/>
  <c r="N20" i="1"/>
  <c r="N15" i="1"/>
  <c r="N12" i="1"/>
  <c r="N11" i="1"/>
  <c r="N10" i="1"/>
  <c r="N9" i="1"/>
  <c r="N8" i="1"/>
  <c r="N5" i="1"/>
  <c r="N4" i="1"/>
  <c r="N3" i="1"/>
  <c r="L27" i="1"/>
  <c r="L26" i="1"/>
  <c r="L25" i="1"/>
  <c r="L24" i="1"/>
  <c r="L22" i="1"/>
  <c r="L21" i="1"/>
  <c r="L20" i="1"/>
  <c r="L15" i="1"/>
  <c r="L12" i="1"/>
  <c r="L11" i="1"/>
  <c r="L10" i="1"/>
  <c r="L9" i="1"/>
  <c r="L8" i="1"/>
  <c r="L5" i="1"/>
  <c r="L4" i="1"/>
  <c r="L3" i="1"/>
  <c r="J27" i="1"/>
  <c r="J26" i="1"/>
  <c r="J25" i="1"/>
  <c r="J24" i="1"/>
  <c r="J22" i="1"/>
  <c r="J21" i="1"/>
  <c r="J20" i="1"/>
  <c r="J15" i="1"/>
  <c r="J12" i="1"/>
  <c r="J11" i="1"/>
  <c r="J10" i="1"/>
  <c r="J9" i="1"/>
  <c r="J8" i="1"/>
  <c r="J5" i="1"/>
  <c r="J4" i="1"/>
  <c r="J3" i="1"/>
  <c r="O23" i="1"/>
  <c r="O6" i="1"/>
  <c r="M23" i="1"/>
  <c r="M6" i="1"/>
  <c r="K23" i="1"/>
  <c r="K6" i="1"/>
  <c r="D23" i="1"/>
  <c r="D6" i="1"/>
  <c r="D18" i="1" s="1"/>
  <c r="E23" i="1"/>
  <c r="C23" i="1"/>
  <c r="E6" i="1"/>
  <c r="C6" i="1"/>
  <c r="C18" i="1" l="1"/>
  <c r="C28" i="1" s="1"/>
  <c r="P23" i="1"/>
  <c r="Q16" i="1"/>
  <c r="Q18" i="1" s="1"/>
  <c r="Q28" i="1" s="1"/>
  <c r="P13" i="1"/>
  <c r="P14" i="1" s="1"/>
  <c r="P16" i="1" s="1"/>
  <c r="F18" i="1"/>
  <c r="F28" i="1" s="1"/>
  <c r="P6" i="1"/>
  <c r="I16" i="1"/>
  <c r="I18" i="1" s="1"/>
  <c r="I28" i="1" s="1"/>
  <c r="B18" i="1"/>
  <c r="H14" i="1"/>
  <c r="H16" i="1" s="1"/>
  <c r="H18" i="1" s="1"/>
  <c r="L6" i="1"/>
  <c r="E18" i="1"/>
  <c r="E28" i="1" s="1"/>
  <c r="O18" i="1"/>
  <c r="O28" i="1" s="1"/>
  <c r="M18" i="1"/>
  <c r="M28" i="1" s="1"/>
  <c r="K18" i="1"/>
  <c r="K28" i="1" s="1"/>
  <c r="L13" i="1"/>
  <c r="L14" i="1" s="1"/>
  <c r="L16" i="1" s="1"/>
  <c r="J13" i="1"/>
  <c r="J14" i="1" s="1"/>
  <c r="J16" i="1" s="1"/>
  <c r="N13" i="1"/>
  <c r="N14" i="1" s="1"/>
  <c r="N16" i="1" s="1"/>
  <c r="N23" i="1"/>
  <c r="N6" i="1"/>
  <c r="L23" i="1"/>
  <c r="J23" i="1"/>
  <c r="J6" i="1"/>
  <c r="D28" i="1"/>
  <c r="P18" i="1" l="1"/>
  <c r="P28" i="1" s="1"/>
  <c r="L18" i="1"/>
  <c r="N18" i="1"/>
  <c r="N28" i="1" s="1"/>
  <c r="J18" i="1"/>
  <c r="J28" i="1" s="1"/>
  <c r="L28" i="1"/>
</calcChain>
</file>

<file path=xl/sharedStrings.xml><?xml version="1.0" encoding="utf-8"?>
<sst xmlns="http://schemas.openxmlformats.org/spreadsheetml/2006/main" count="44" uniqueCount="43">
  <si>
    <t>收入</t>
    <phoneticPr fontId="1" type="noConversion"/>
  </si>
  <si>
    <t>客運</t>
    <phoneticPr fontId="1" type="noConversion"/>
  </si>
  <si>
    <t>貨運</t>
    <phoneticPr fontId="1" type="noConversion"/>
  </si>
  <si>
    <t>其他</t>
    <phoneticPr fontId="1" type="noConversion"/>
  </si>
  <si>
    <t>FY 21</t>
    <phoneticPr fontId="1" type="noConversion"/>
  </si>
  <si>
    <t>開支</t>
    <phoneticPr fontId="1" type="noConversion"/>
  </si>
  <si>
    <t>員工</t>
    <phoneticPr fontId="1" type="noConversion"/>
  </si>
  <si>
    <t>著陸 停泊 及航線開支</t>
    <phoneticPr fontId="1" type="noConversion"/>
  </si>
  <si>
    <t>燃沺(包括對沖)</t>
    <phoneticPr fontId="1" type="noConversion"/>
  </si>
  <si>
    <t>飛機維俢</t>
    <phoneticPr fontId="1" type="noConversion"/>
  </si>
  <si>
    <t>飛機折舊</t>
    <phoneticPr fontId="1" type="noConversion"/>
  </si>
  <si>
    <t>財務支出</t>
    <phoneticPr fontId="1" type="noConversion"/>
  </si>
  <si>
    <t>營運開支</t>
    <phoneticPr fontId="1" type="noConversion"/>
  </si>
  <si>
    <t>非經常性</t>
    <phoneticPr fontId="1" type="noConversion"/>
  </si>
  <si>
    <t>企業重組</t>
    <phoneticPr fontId="1" type="noConversion"/>
  </si>
  <si>
    <t>減值</t>
    <phoneticPr fontId="1" type="noConversion"/>
  </si>
  <si>
    <t>出售聯屬公司</t>
    <phoneticPr fontId="1" type="noConversion"/>
  </si>
  <si>
    <t>收入減開支</t>
    <phoneticPr fontId="1" type="noConversion"/>
  </si>
  <si>
    <t>聯屬公司</t>
    <phoneticPr fontId="1" type="noConversion"/>
  </si>
  <si>
    <t>稅</t>
    <phoneticPr fontId="1" type="noConversion"/>
  </si>
  <si>
    <t>優先股股東</t>
    <phoneticPr fontId="1" type="noConversion"/>
  </si>
  <si>
    <t>非控股權益</t>
    <phoneticPr fontId="1" type="noConversion"/>
  </si>
  <si>
    <t>收入總數</t>
    <phoneticPr fontId="1" type="noConversion"/>
  </si>
  <si>
    <t>開支總數</t>
    <phoneticPr fontId="1" type="noConversion"/>
  </si>
  <si>
    <t>非經常性總數</t>
    <phoneticPr fontId="1" type="noConversion"/>
  </si>
  <si>
    <t>股東應佔純利</t>
    <phoneticPr fontId="1" type="noConversion"/>
  </si>
  <si>
    <t>FY20</t>
    <phoneticPr fontId="1" type="noConversion"/>
  </si>
  <si>
    <t>FY 19</t>
    <phoneticPr fontId="1" type="noConversion"/>
  </si>
  <si>
    <t>2H21</t>
    <phoneticPr fontId="1" type="noConversion"/>
  </si>
  <si>
    <t>1H21</t>
    <phoneticPr fontId="1" type="noConversion"/>
  </si>
  <si>
    <t>2H20</t>
    <phoneticPr fontId="1" type="noConversion"/>
  </si>
  <si>
    <t>1H20</t>
    <phoneticPr fontId="1" type="noConversion"/>
  </si>
  <si>
    <t>2H19</t>
    <phoneticPr fontId="1" type="noConversion"/>
  </si>
  <si>
    <t>1H19</t>
    <phoneticPr fontId="1" type="noConversion"/>
  </si>
  <si>
    <t>百萬港元</t>
    <phoneticPr fontId="1" type="noConversion"/>
  </si>
  <si>
    <t>FY 22</t>
    <phoneticPr fontId="1" type="noConversion"/>
  </si>
  <si>
    <t>2H22</t>
    <phoneticPr fontId="1" type="noConversion"/>
  </si>
  <si>
    <t>1H22</t>
    <phoneticPr fontId="1" type="noConversion"/>
  </si>
  <si>
    <t>(6400-7000)</t>
    <phoneticPr fontId="1" type="noConversion"/>
  </si>
  <si>
    <t>(1100-1300)</t>
    <phoneticPr fontId="1" type="noConversion"/>
  </si>
  <si>
    <t>FY 18</t>
    <phoneticPr fontId="1" type="noConversion"/>
  </si>
  <si>
    <t>2H18</t>
    <phoneticPr fontId="1" type="noConversion"/>
  </si>
  <si>
    <t>1H18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</si>
</sst>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2" fillId="0" borderId="0" xfId="0" applyNumberFormat="1" applyFont="1">
      <alignment vertical="center"/>
    </xf>
    <xf numFmtId="38" fontId="3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EB81-DD9B-40D0-83CA-D1F675F70F6F}">
  <dimension ref="A1:Q28"/>
  <sheetViews>
    <sheetView tabSelected="1"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RowHeight="16.5" x14ac:dyDescent="0.25"/>
  <cols>
    <col min="1" max="1" width="18.75" customWidth="1"/>
    <col min="2" max="3" width="9.875" style="3" customWidth="1"/>
    <col min="4" max="4" width="9.875" customWidth="1"/>
    <col min="5" max="6" width="9.875" style="3" customWidth="1"/>
    <col min="7" max="7" width="3.5" style="3" customWidth="1"/>
    <col min="8" max="8" width="11.875" style="3" customWidth="1"/>
    <col min="9" max="17" width="9" style="3" customWidth="1"/>
  </cols>
  <sheetData>
    <row r="1" spans="1:17" x14ac:dyDescent="0.25">
      <c r="A1" t="s">
        <v>34</v>
      </c>
      <c r="B1" s="3" t="s">
        <v>35</v>
      </c>
      <c r="C1" s="3" t="s">
        <v>4</v>
      </c>
      <c r="D1" t="s">
        <v>26</v>
      </c>
      <c r="E1" s="3" t="s">
        <v>27</v>
      </c>
      <c r="F1" s="3" t="s">
        <v>40</v>
      </c>
      <c r="H1" s="3" t="s">
        <v>36</v>
      </c>
      <c r="I1" s="3" t="s">
        <v>37</v>
      </c>
      <c r="J1" s="3" t="s">
        <v>28</v>
      </c>
      <c r="K1" s="3" t="s">
        <v>29</v>
      </c>
      <c r="L1" s="3" t="s">
        <v>30</v>
      </c>
      <c r="M1" s="3" t="s">
        <v>31</v>
      </c>
      <c r="N1" s="3" t="s">
        <v>32</v>
      </c>
      <c r="O1" s="3" t="s">
        <v>33</v>
      </c>
      <c r="P1" s="3" t="s">
        <v>41</v>
      </c>
      <c r="Q1" s="3" t="s">
        <v>42</v>
      </c>
    </row>
    <row r="2" spans="1:17" x14ac:dyDescent="0.25">
      <c r="A2" s="1" t="s">
        <v>0</v>
      </c>
    </row>
    <row r="3" spans="1:17" x14ac:dyDescent="0.25">
      <c r="A3" t="s">
        <v>1</v>
      </c>
      <c r="C3" s="3">
        <v>4357</v>
      </c>
      <c r="D3" s="3">
        <v>11950</v>
      </c>
      <c r="E3" s="3">
        <v>73985</v>
      </c>
      <c r="F3" s="3">
        <v>73119</v>
      </c>
      <c r="I3" s="3">
        <v>2086</v>
      </c>
      <c r="J3" s="3">
        <f>C3-K3</f>
        <v>3609</v>
      </c>
      <c r="K3" s="3">
        <v>748</v>
      </c>
      <c r="L3" s="3">
        <f>D3-M3</f>
        <v>894</v>
      </c>
      <c r="M3" s="3">
        <v>11056</v>
      </c>
      <c r="N3" s="3">
        <f>E3-O3</f>
        <v>36536</v>
      </c>
      <c r="O3" s="3">
        <v>37449</v>
      </c>
      <c r="P3" s="3">
        <f>F3-Q3</f>
        <v>37667</v>
      </c>
      <c r="Q3" s="3">
        <v>35452</v>
      </c>
    </row>
    <row r="4" spans="1:17" x14ac:dyDescent="0.25">
      <c r="A4" t="s">
        <v>2</v>
      </c>
      <c r="C4" s="3">
        <v>35814</v>
      </c>
      <c r="D4" s="3">
        <v>27890</v>
      </c>
      <c r="E4" s="3">
        <v>23810</v>
      </c>
      <c r="F4" s="3">
        <v>28316</v>
      </c>
      <c r="I4" s="3">
        <v>13830</v>
      </c>
      <c r="J4" s="3">
        <f>C4-K4</f>
        <v>23112</v>
      </c>
      <c r="K4" s="3">
        <v>12702</v>
      </c>
      <c r="L4" s="3">
        <f>D4-M4</f>
        <v>15198</v>
      </c>
      <c r="M4" s="3">
        <v>12692</v>
      </c>
      <c r="N4" s="3">
        <f>E4-O4</f>
        <v>12312</v>
      </c>
      <c r="O4" s="3">
        <v>11498</v>
      </c>
      <c r="P4" s="3">
        <f>F4-Q4</f>
        <v>15345</v>
      </c>
      <c r="Q4" s="3">
        <v>12971</v>
      </c>
    </row>
    <row r="5" spans="1:17" x14ac:dyDescent="0.25">
      <c r="A5" s="2" t="s">
        <v>3</v>
      </c>
      <c r="B5" s="4"/>
      <c r="C5" s="4">
        <v>5416</v>
      </c>
      <c r="D5" s="4">
        <v>7094</v>
      </c>
      <c r="E5" s="4">
        <v>9178</v>
      </c>
      <c r="F5" s="4">
        <v>9625</v>
      </c>
      <c r="G5" s="4"/>
      <c r="H5" s="4"/>
      <c r="I5" s="4">
        <v>2635</v>
      </c>
      <c r="J5" s="4">
        <f>C5-K5</f>
        <v>3012</v>
      </c>
      <c r="K5" s="4">
        <v>2404</v>
      </c>
      <c r="L5" s="4">
        <f>D5-M5</f>
        <v>3173</v>
      </c>
      <c r="M5" s="4">
        <v>3921</v>
      </c>
      <c r="N5" s="4">
        <f>E5-O5</f>
        <v>4578</v>
      </c>
      <c r="O5" s="4">
        <v>4600</v>
      </c>
      <c r="P5" s="4">
        <f>F5-Q5</f>
        <v>4970</v>
      </c>
      <c r="Q5" s="4">
        <v>4655</v>
      </c>
    </row>
    <row r="6" spans="1:17" x14ac:dyDescent="0.25">
      <c r="A6" s="1" t="s">
        <v>22</v>
      </c>
      <c r="B6" s="5">
        <f t="shared" ref="B6" si="0">B3+B4+B5</f>
        <v>0</v>
      </c>
      <c r="C6" s="5">
        <f>C3+C4+C5</f>
        <v>45587</v>
      </c>
      <c r="D6" s="5">
        <f>D3+D4+D5</f>
        <v>46934</v>
      </c>
      <c r="E6" s="5">
        <f>E3+E4+E5</f>
        <v>106973</v>
      </c>
      <c r="F6" s="5">
        <f t="shared" ref="F6" si="1">F3+F4+F5</f>
        <v>111060</v>
      </c>
      <c r="G6" s="5"/>
      <c r="H6" s="5">
        <f t="shared" ref="H6" si="2">H3+H4+H5</f>
        <v>0</v>
      </c>
      <c r="I6" s="5">
        <f t="shared" ref="I6" si="3">I3+I4+I5</f>
        <v>18551</v>
      </c>
      <c r="J6" s="5">
        <f t="shared" ref="J6:O6" si="4">J3+J4+J5</f>
        <v>29733</v>
      </c>
      <c r="K6" s="5">
        <f t="shared" si="4"/>
        <v>15854</v>
      </c>
      <c r="L6" s="5">
        <f t="shared" si="4"/>
        <v>19265</v>
      </c>
      <c r="M6" s="5">
        <f t="shared" si="4"/>
        <v>27669</v>
      </c>
      <c r="N6" s="5">
        <f t="shared" si="4"/>
        <v>53426</v>
      </c>
      <c r="O6" s="5">
        <f t="shared" si="4"/>
        <v>53547</v>
      </c>
      <c r="P6" s="5">
        <f t="shared" ref="P6" si="5">P3+P4+P5</f>
        <v>57982</v>
      </c>
      <c r="Q6" s="5">
        <f t="shared" ref="Q6" si="6">Q3+Q4+Q5</f>
        <v>53078</v>
      </c>
    </row>
    <row r="7" spans="1:17" x14ac:dyDescent="0.25">
      <c r="A7" s="1" t="s">
        <v>5</v>
      </c>
      <c r="D7" s="3"/>
    </row>
    <row r="8" spans="1:17" x14ac:dyDescent="0.25">
      <c r="A8" t="s">
        <v>6</v>
      </c>
      <c r="C8" s="3">
        <v>-11298</v>
      </c>
      <c r="D8" s="3">
        <v>-15786</v>
      </c>
      <c r="E8" s="3">
        <v>-20125</v>
      </c>
      <c r="F8" s="3">
        <v>-20211</v>
      </c>
      <c r="I8" s="3">
        <v>-5057</v>
      </c>
      <c r="J8" s="3">
        <f>C8-K8</f>
        <v>-5552</v>
      </c>
      <c r="K8" s="3">
        <v>-5746</v>
      </c>
      <c r="L8" s="3">
        <f>D8-M8</f>
        <v>-7163</v>
      </c>
      <c r="M8" s="3">
        <v>-8623</v>
      </c>
      <c r="N8" s="3">
        <f>E8-O8</f>
        <v>-9992</v>
      </c>
      <c r="O8" s="3">
        <v>-10133</v>
      </c>
      <c r="P8" s="3">
        <f>F8-Q8</f>
        <v>-10276</v>
      </c>
      <c r="Q8" s="3">
        <v>-9935</v>
      </c>
    </row>
    <row r="9" spans="1:17" x14ac:dyDescent="0.25">
      <c r="A9" t="s">
        <v>7</v>
      </c>
      <c r="C9" s="3">
        <v>-5743</v>
      </c>
      <c r="D9" s="3">
        <v>-6868</v>
      </c>
      <c r="E9" s="3">
        <v>-17758</v>
      </c>
      <c r="F9" s="3">
        <v>-17486</v>
      </c>
      <c r="I9" s="3">
        <v>-2305</v>
      </c>
      <c r="J9" s="3">
        <f>C9-K9</f>
        <v>-3450</v>
      </c>
      <c r="K9" s="3">
        <v>-2293</v>
      </c>
      <c r="L9" s="3">
        <f>D9-M9</f>
        <v>-2626</v>
      </c>
      <c r="M9" s="3">
        <v>-4242</v>
      </c>
      <c r="N9" s="3">
        <f>E9-O9</f>
        <v>-9123</v>
      </c>
      <c r="O9" s="3">
        <v>-8635</v>
      </c>
      <c r="P9" s="3">
        <f>F9-Q9</f>
        <v>-8838</v>
      </c>
      <c r="Q9" s="3">
        <v>-8648</v>
      </c>
    </row>
    <row r="10" spans="1:17" x14ac:dyDescent="0.25">
      <c r="A10" t="s">
        <v>8</v>
      </c>
      <c r="C10" s="3">
        <v>-7031</v>
      </c>
      <c r="D10" s="3">
        <v>-11379</v>
      </c>
      <c r="E10" s="3">
        <v>-29812</v>
      </c>
      <c r="F10" s="3">
        <v>-33869</v>
      </c>
      <c r="I10" s="3">
        <v>-2630</v>
      </c>
      <c r="J10" s="3">
        <f>C10-K10</f>
        <v>-4719</v>
      </c>
      <c r="K10" s="3">
        <v>-2312</v>
      </c>
      <c r="L10" s="3">
        <f>D10-M10</f>
        <v>-4061</v>
      </c>
      <c r="M10" s="3">
        <v>-7318</v>
      </c>
      <c r="N10" s="3">
        <f>E10-O10</f>
        <v>-15005</v>
      </c>
      <c r="O10" s="3">
        <v>-14807</v>
      </c>
      <c r="P10" s="3">
        <f>F10-Q10</f>
        <v>-17823</v>
      </c>
      <c r="Q10" s="3">
        <v>-16046</v>
      </c>
    </row>
    <row r="11" spans="1:17" x14ac:dyDescent="0.25">
      <c r="A11" t="s">
        <v>9</v>
      </c>
      <c r="C11" s="3">
        <v>-5152</v>
      </c>
      <c r="D11" s="3">
        <v>-5772</v>
      </c>
      <c r="E11" s="3">
        <v>-9858</v>
      </c>
      <c r="F11" s="3">
        <v>-9401</v>
      </c>
      <c r="I11" s="3">
        <v>-1414</v>
      </c>
      <c r="J11" s="3">
        <f>C11-K11</f>
        <v>-3354</v>
      </c>
      <c r="K11" s="3">
        <v>-1798</v>
      </c>
      <c r="L11" s="3">
        <f>D11-M11</f>
        <v>-2099</v>
      </c>
      <c r="M11" s="3">
        <v>-3673</v>
      </c>
      <c r="N11" s="3">
        <f>E11-O11</f>
        <v>-5150</v>
      </c>
      <c r="O11" s="3">
        <v>-4708</v>
      </c>
      <c r="P11" s="3">
        <f>F11-Q11</f>
        <v>-4710</v>
      </c>
      <c r="Q11" s="3">
        <v>-4691</v>
      </c>
    </row>
    <row r="12" spans="1:17" x14ac:dyDescent="0.25">
      <c r="A12" t="s">
        <v>10</v>
      </c>
      <c r="C12" s="3">
        <v>-10444</v>
      </c>
      <c r="D12" s="3">
        <v>-11879</v>
      </c>
      <c r="E12" s="3">
        <v>-12022</v>
      </c>
      <c r="F12" s="3">
        <v>-12743</v>
      </c>
      <c r="I12" s="3">
        <v>-4966</v>
      </c>
      <c r="J12" s="3">
        <f>C12-K12</f>
        <v>-5210</v>
      </c>
      <c r="K12" s="3">
        <v>-5234</v>
      </c>
      <c r="L12" s="3">
        <f>D12-M12</f>
        <v>-5716</v>
      </c>
      <c r="M12" s="3">
        <v>-6163</v>
      </c>
      <c r="N12" s="3">
        <f>E12-O12</f>
        <v>-6078</v>
      </c>
      <c r="O12" s="3">
        <v>-5944</v>
      </c>
      <c r="P12" s="3">
        <f>F12-Q12</f>
        <v>-6381</v>
      </c>
      <c r="Q12" s="3">
        <v>-6362</v>
      </c>
    </row>
    <row r="13" spans="1:17" x14ac:dyDescent="0.25">
      <c r="A13" s="2" t="s">
        <v>3</v>
      </c>
      <c r="B13" s="4"/>
      <c r="C13" s="4">
        <f>-(366+2381+3622)</f>
        <v>-6369</v>
      </c>
      <c r="D13" s="4">
        <f>-(1102+2720+3133)</f>
        <v>-6955</v>
      </c>
      <c r="E13" s="4">
        <f>-(5306+927+4847+2991   )</f>
        <v>-14071</v>
      </c>
      <c r="F13" s="4">
        <f>-5292-862-4750-2851</f>
        <v>-13755</v>
      </c>
      <c r="G13" s="4"/>
      <c r="H13" s="4"/>
      <c r="I13" s="4">
        <f>-166-1221-2045</f>
        <v>-3432</v>
      </c>
      <c r="J13" s="4">
        <f>C13-K13</f>
        <v>-3366</v>
      </c>
      <c r="K13" s="4">
        <f>-141-1198-16-1648</f>
        <v>-3003</v>
      </c>
      <c r="L13" s="4">
        <f>D13-M13</f>
        <v>-3035</v>
      </c>
      <c r="M13" s="4">
        <f>-949-1415-125-1431</f>
        <v>-3920</v>
      </c>
      <c r="N13" s="4">
        <f>E13-O13</f>
        <v>-7225</v>
      </c>
      <c r="O13" s="4">
        <f>-2682-1392-503-2269</f>
        <v>-6846</v>
      </c>
      <c r="P13" s="4">
        <f>F13-Q13</f>
        <v>-7056</v>
      </c>
      <c r="Q13" s="4">
        <f>-2625-1424-398-2252</f>
        <v>-6699</v>
      </c>
    </row>
    <row r="14" spans="1:17" x14ac:dyDescent="0.25">
      <c r="A14" s="1" t="s">
        <v>23</v>
      </c>
      <c r="B14" s="5">
        <f t="shared" ref="B14" si="7">SUM(B8:B13)</f>
        <v>0</v>
      </c>
      <c r="C14" s="5">
        <f>SUM(C8:C13)</f>
        <v>-46037</v>
      </c>
      <c r="D14" s="5">
        <f>SUM(D8:D13)</f>
        <v>-58639</v>
      </c>
      <c r="E14" s="5">
        <f>SUM(E8:E13)</f>
        <v>-103646</v>
      </c>
      <c r="F14" s="5">
        <f t="shared" ref="F14" si="8">SUM(F8:F13)</f>
        <v>-107465</v>
      </c>
      <c r="G14" s="5"/>
      <c r="H14" s="5">
        <f t="shared" ref="H14" si="9">SUM(H8:H13)</f>
        <v>0</v>
      </c>
      <c r="I14" s="5">
        <f t="shared" ref="I14" si="10">SUM(I8:I13)</f>
        <v>-19804</v>
      </c>
      <c r="J14" s="5">
        <f t="shared" ref="J14:O14" si="11">SUM(J8:J13)</f>
        <v>-25651</v>
      </c>
      <c r="K14" s="5">
        <f t="shared" si="11"/>
        <v>-20386</v>
      </c>
      <c r="L14" s="5">
        <f t="shared" si="11"/>
        <v>-24700</v>
      </c>
      <c r="M14" s="5">
        <f t="shared" si="11"/>
        <v>-33939</v>
      </c>
      <c r="N14" s="5">
        <f t="shared" si="11"/>
        <v>-52573</v>
      </c>
      <c r="O14" s="5">
        <f t="shared" si="11"/>
        <v>-51073</v>
      </c>
      <c r="P14" s="5">
        <f t="shared" ref="P14" si="12">SUM(P8:P13)</f>
        <v>-55084</v>
      </c>
      <c r="Q14" s="5">
        <f t="shared" ref="Q14" si="13">SUM(Q8:Q13)</f>
        <v>-52381</v>
      </c>
    </row>
    <row r="15" spans="1:17" x14ac:dyDescent="0.25">
      <c r="A15" s="2" t="s">
        <v>11</v>
      </c>
      <c r="B15" s="4"/>
      <c r="C15" s="4">
        <v>-2629</v>
      </c>
      <c r="D15" s="4">
        <v>-2895</v>
      </c>
      <c r="E15" s="4">
        <v>-2939</v>
      </c>
      <c r="F15" s="4">
        <v>-2114</v>
      </c>
      <c r="G15" s="4"/>
      <c r="H15" s="4"/>
      <c r="I15" s="4">
        <f>-1386+17</f>
        <v>-1369</v>
      </c>
      <c r="J15" s="4">
        <f>C15-K15</f>
        <v>-1380</v>
      </c>
      <c r="K15" s="4">
        <v>-1249</v>
      </c>
      <c r="L15" s="4">
        <f>D15-M15</f>
        <v>-1243</v>
      </c>
      <c r="M15" s="4">
        <v>-1652</v>
      </c>
      <c r="N15" s="4">
        <f>E15-O15</f>
        <v>-1519</v>
      </c>
      <c r="O15" s="4">
        <v>-1420</v>
      </c>
      <c r="P15" s="4">
        <f>F15-Q15</f>
        <v>-1104</v>
      </c>
      <c r="Q15" s="4">
        <f>-1169+159</f>
        <v>-1010</v>
      </c>
    </row>
    <row r="16" spans="1:17" x14ac:dyDescent="0.25">
      <c r="A16" s="1" t="s">
        <v>12</v>
      </c>
      <c r="B16" s="5">
        <f t="shared" ref="B16" si="14">B14+B15</f>
        <v>0</v>
      </c>
      <c r="C16" s="5">
        <f>C14+C15</f>
        <v>-48666</v>
      </c>
      <c r="D16" s="5">
        <f>D14+D15</f>
        <v>-61534</v>
      </c>
      <c r="E16" s="5">
        <f>E14+E15</f>
        <v>-106585</v>
      </c>
      <c r="F16" s="5">
        <f t="shared" ref="F16" si="15">F14+F15</f>
        <v>-109579</v>
      </c>
      <c r="G16" s="5"/>
      <c r="H16" s="5">
        <f t="shared" ref="H16" si="16">H14+H15</f>
        <v>0</v>
      </c>
      <c r="I16" s="5">
        <f t="shared" ref="I16" si="17">I14+I15</f>
        <v>-21173</v>
      </c>
      <c r="J16" s="5">
        <f t="shared" ref="J16:O16" si="18">J14+J15</f>
        <v>-27031</v>
      </c>
      <c r="K16" s="5">
        <f t="shared" si="18"/>
        <v>-21635</v>
      </c>
      <c r="L16" s="5">
        <f t="shared" si="18"/>
        <v>-25943</v>
      </c>
      <c r="M16" s="5">
        <f t="shared" si="18"/>
        <v>-35591</v>
      </c>
      <c r="N16" s="5">
        <f t="shared" si="18"/>
        <v>-54092</v>
      </c>
      <c r="O16" s="5">
        <f t="shared" si="18"/>
        <v>-52493</v>
      </c>
      <c r="P16" s="5">
        <f t="shared" ref="P16" si="19">P14+P15</f>
        <v>-56188</v>
      </c>
      <c r="Q16" s="5">
        <f t="shared" ref="Q16" si="20">Q14+Q15</f>
        <v>-53391</v>
      </c>
    </row>
    <row r="17" spans="1:17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1" t="s">
        <v>17</v>
      </c>
      <c r="B18" s="5">
        <f t="shared" ref="B18:I18" si="21">B6+B16</f>
        <v>0</v>
      </c>
      <c r="C18" s="5">
        <f>C6+C16</f>
        <v>-3079</v>
      </c>
      <c r="D18" s="5">
        <f>D6+D16</f>
        <v>-14600</v>
      </c>
      <c r="E18" s="5">
        <f>E6+E16</f>
        <v>388</v>
      </c>
      <c r="F18" s="5">
        <f>F6+F16</f>
        <v>1481</v>
      </c>
      <c r="G18" s="5"/>
      <c r="H18" s="5">
        <f t="shared" si="21"/>
        <v>0</v>
      </c>
      <c r="I18" s="5">
        <f t="shared" si="21"/>
        <v>-2622</v>
      </c>
      <c r="J18" s="5">
        <f t="shared" ref="J18:O18" si="22">J6+J16</f>
        <v>2702</v>
      </c>
      <c r="K18" s="5">
        <f t="shared" si="22"/>
        <v>-5781</v>
      </c>
      <c r="L18" s="5">
        <f t="shared" si="22"/>
        <v>-6678</v>
      </c>
      <c r="M18" s="5">
        <f t="shared" si="22"/>
        <v>-7922</v>
      </c>
      <c r="N18" s="5">
        <f t="shared" si="22"/>
        <v>-666</v>
      </c>
      <c r="O18" s="5">
        <f t="shared" si="22"/>
        <v>1054</v>
      </c>
      <c r="P18" s="5">
        <f t="shared" ref="P18:Q18" si="23">P6+P16</f>
        <v>1794</v>
      </c>
      <c r="Q18" s="5">
        <f t="shared" si="23"/>
        <v>-313</v>
      </c>
    </row>
    <row r="19" spans="1:17" x14ac:dyDescent="0.25">
      <c r="A19" s="1" t="s">
        <v>13</v>
      </c>
      <c r="D19" s="3"/>
    </row>
    <row r="20" spans="1:17" x14ac:dyDescent="0.25">
      <c r="A20" t="s">
        <v>14</v>
      </c>
      <c r="C20" s="3">
        <v>-385</v>
      </c>
      <c r="D20" s="3">
        <v>-2383</v>
      </c>
      <c r="E20" s="3">
        <v>0</v>
      </c>
      <c r="F20" s="3">
        <v>0</v>
      </c>
      <c r="I20" s="3">
        <v>0</v>
      </c>
      <c r="J20" s="3">
        <f>C20-K20</f>
        <v>18</v>
      </c>
      <c r="K20" s="3">
        <v>-403</v>
      </c>
      <c r="L20" s="3">
        <f>D20-M20</f>
        <v>-2383</v>
      </c>
      <c r="M20" s="3">
        <v>0</v>
      </c>
      <c r="N20" s="3">
        <f>E20-O20</f>
        <v>0</v>
      </c>
      <c r="O20" s="3">
        <v>0</v>
      </c>
      <c r="P20" s="3">
        <f>F20-Q20</f>
        <v>0</v>
      </c>
      <c r="Q20" s="3">
        <v>0</v>
      </c>
    </row>
    <row r="21" spans="1:17" x14ac:dyDescent="0.25">
      <c r="A21" t="s">
        <v>15</v>
      </c>
      <c r="C21" s="3">
        <v>-818</v>
      </c>
      <c r="D21" s="3">
        <v>-4056</v>
      </c>
      <c r="E21" s="3">
        <v>0</v>
      </c>
      <c r="F21" s="3">
        <v>0</v>
      </c>
      <c r="I21" s="3">
        <v>0</v>
      </c>
      <c r="J21" s="3">
        <f>C21-K21</f>
        <v>-318</v>
      </c>
      <c r="K21" s="3">
        <v>-500</v>
      </c>
      <c r="L21" s="3">
        <f>D21-M21</f>
        <v>-1591</v>
      </c>
      <c r="M21" s="3">
        <v>-2465</v>
      </c>
      <c r="N21" s="3">
        <f>E21-O21</f>
        <v>0</v>
      </c>
      <c r="O21" s="3">
        <v>0</v>
      </c>
      <c r="P21" s="3">
        <f>F21-Q21</f>
        <v>0</v>
      </c>
      <c r="Q21" s="3">
        <v>0</v>
      </c>
    </row>
    <row r="22" spans="1:17" x14ac:dyDescent="0.25">
      <c r="A22" s="2" t="s">
        <v>16</v>
      </c>
      <c r="B22" s="4"/>
      <c r="C22" s="4">
        <v>210</v>
      </c>
      <c r="D22" s="4">
        <v>0</v>
      </c>
      <c r="E22" s="4">
        <v>114</v>
      </c>
      <c r="F22" s="4">
        <v>0</v>
      </c>
      <c r="G22" s="4"/>
      <c r="H22" s="4"/>
      <c r="I22" s="4">
        <v>0</v>
      </c>
      <c r="J22" s="4">
        <f>C22-K22</f>
        <v>210</v>
      </c>
      <c r="K22" s="4">
        <v>0</v>
      </c>
      <c r="L22" s="4">
        <f>D22-M22</f>
        <v>0</v>
      </c>
      <c r="M22" s="4">
        <v>0</v>
      </c>
      <c r="N22" s="4">
        <f>E22-O22</f>
        <v>114</v>
      </c>
      <c r="O22" s="4">
        <v>0</v>
      </c>
      <c r="P22" s="4">
        <f>F22-Q22</f>
        <v>0</v>
      </c>
      <c r="Q22" s="4">
        <v>0</v>
      </c>
    </row>
    <row r="23" spans="1:17" x14ac:dyDescent="0.25">
      <c r="A23" s="1" t="s">
        <v>24</v>
      </c>
      <c r="B23" s="5">
        <f t="shared" ref="B23" si="24">B20+B21+B22</f>
        <v>0</v>
      </c>
      <c r="C23" s="5">
        <f>C20+C21+C22</f>
        <v>-993</v>
      </c>
      <c r="D23" s="5">
        <f>D20+D21+D22</f>
        <v>-6439</v>
      </c>
      <c r="E23" s="5">
        <f>E20+E21+E22</f>
        <v>114</v>
      </c>
      <c r="F23" s="5">
        <f t="shared" ref="F23" si="25">F20+F21+F22</f>
        <v>0</v>
      </c>
      <c r="G23" s="5"/>
      <c r="H23" s="5">
        <f t="shared" ref="H23" si="26">H20+H21+H22</f>
        <v>0</v>
      </c>
      <c r="I23" s="5">
        <f t="shared" ref="I23" si="27">I20+I21+I22</f>
        <v>0</v>
      </c>
      <c r="J23" s="5">
        <f t="shared" ref="J23:O23" si="28">J20+J21+J22</f>
        <v>-90</v>
      </c>
      <c r="K23" s="5">
        <f t="shared" si="28"/>
        <v>-903</v>
      </c>
      <c r="L23" s="5">
        <f t="shared" si="28"/>
        <v>-3974</v>
      </c>
      <c r="M23" s="5">
        <f t="shared" si="28"/>
        <v>-2465</v>
      </c>
      <c r="N23" s="5">
        <f t="shared" si="28"/>
        <v>114</v>
      </c>
      <c r="O23" s="5">
        <f t="shared" si="28"/>
        <v>0</v>
      </c>
      <c r="P23" s="5">
        <f t="shared" ref="P23" si="29">P20+P21+P22</f>
        <v>0</v>
      </c>
      <c r="Q23" s="5">
        <f t="shared" ref="Q23" si="30">Q20+Q21+Q22</f>
        <v>0</v>
      </c>
    </row>
    <row r="24" spans="1:17" x14ac:dyDescent="0.25">
      <c r="A24" t="s">
        <v>18</v>
      </c>
      <c r="C24" s="3">
        <v>-1985</v>
      </c>
      <c r="D24" s="3">
        <v>-1282</v>
      </c>
      <c r="E24" s="3">
        <v>1643</v>
      </c>
      <c r="F24" s="3">
        <v>1762</v>
      </c>
      <c r="I24" s="3">
        <v>-2726</v>
      </c>
      <c r="J24" s="3">
        <f>C24-K24</f>
        <v>-476</v>
      </c>
      <c r="K24" s="3">
        <v>-1509</v>
      </c>
      <c r="L24" s="3">
        <f>D24-M24</f>
        <v>-756</v>
      </c>
      <c r="M24" s="3">
        <v>-526</v>
      </c>
      <c r="N24" s="3">
        <f>E24-O24</f>
        <v>995</v>
      </c>
      <c r="O24" s="3">
        <v>648</v>
      </c>
      <c r="P24" s="3">
        <f>F24-Q24</f>
        <v>1313</v>
      </c>
      <c r="Q24" s="3">
        <v>449</v>
      </c>
    </row>
    <row r="25" spans="1:17" x14ac:dyDescent="0.25">
      <c r="A25" t="s">
        <v>19</v>
      </c>
      <c r="C25" s="3">
        <v>531</v>
      </c>
      <c r="D25" s="3">
        <v>674</v>
      </c>
      <c r="E25" s="3">
        <v>-454</v>
      </c>
      <c r="F25" s="3">
        <v>-466</v>
      </c>
      <c r="I25" s="3">
        <v>349</v>
      </c>
      <c r="J25" s="3">
        <f>C25-K25</f>
        <v>-98</v>
      </c>
      <c r="K25" s="3">
        <v>629</v>
      </c>
      <c r="L25" s="3">
        <f>D25-M25</f>
        <v>-375</v>
      </c>
      <c r="M25" s="3">
        <v>1049</v>
      </c>
      <c r="N25" s="3">
        <f>E25-O25</f>
        <v>-99</v>
      </c>
      <c r="O25" s="3">
        <v>-355</v>
      </c>
      <c r="P25" s="3">
        <f>F25-Q25</f>
        <v>-255</v>
      </c>
      <c r="Q25" s="3">
        <v>-211</v>
      </c>
    </row>
    <row r="26" spans="1:17" x14ac:dyDescent="0.25">
      <c r="A26" t="s">
        <v>20</v>
      </c>
      <c r="C26" s="3">
        <v>-596</v>
      </c>
      <c r="D26" s="3">
        <v>-228</v>
      </c>
      <c r="E26" s="3">
        <v>0</v>
      </c>
      <c r="F26" s="3">
        <v>0</v>
      </c>
      <c r="I26" s="3">
        <v>-300</v>
      </c>
      <c r="J26" s="3">
        <f>C26-K26</f>
        <v>-303</v>
      </c>
      <c r="K26" s="3">
        <v>-293</v>
      </c>
      <c r="L26" s="3">
        <f>D26-M26</f>
        <v>-228</v>
      </c>
      <c r="M26" s="3">
        <v>0</v>
      </c>
      <c r="N26" s="3">
        <f>E26-O26</f>
        <v>0</v>
      </c>
      <c r="O26" s="3">
        <v>0</v>
      </c>
      <c r="P26" s="3">
        <f>F26-Q26</f>
        <v>0</v>
      </c>
      <c r="Q26" s="3">
        <v>0</v>
      </c>
    </row>
    <row r="27" spans="1:17" x14ac:dyDescent="0.25">
      <c r="A27" s="2" t="s">
        <v>21</v>
      </c>
      <c r="B27" s="4"/>
      <c r="C27" s="4">
        <v>-1</v>
      </c>
      <c r="D27" s="4">
        <v>-1</v>
      </c>
      <c r="E27" s="4">
        <v>0</v>
      </c>
      <c r="F27" s="4">
        <v>-432</v>
      </c>
      <c r="G27" s="4"/>
      <c r="H27" s="4"/>
      <c r="I27" s="4">
        <v>0</v>
      </c>
      <c r="J27" s="4">
        <f>C27-K27</f>
        <v>0</v>
      </c>
      <c r="K27" s="4">
        <v>-1</v>
      </c>
      <c r="L27" s="4">
        <f>D27-M27</f>
        <v>0</v>
      </c>
      <c r="M27" s="4">
        <v>-1</v>
      </c>
      <c r="N27" s="4">
        <f>E27-O27</f>
        <v>0</v>
      </c>
      <c r="O27" s="4">
        <v>0</v>
      </c>
      <c r="P27" s="4">
        <f>F27-Q27</f>
        <v>-244</v>
      </c>
      <c r="Q27" s="4">
        <v>-188</v>
      </c>
    </row>
    <row r="28" spans="1:17" x14ac:dyDescent="0.25">
      <c r="A28" s="1" t="s">
        <v>25</v>
      </c>
      <c r="B28" s="6" t="s">
        <v>38</v>
      </c>
      <c r="C28" s="5">
        <f>C18+C23+C24+C25+C26+C27</f>
        <v>-6123</v>
      </c>
      <c r="D28" s="5">
        <f>D18+D23+D24+D25+D26+D27</f>
        <v>-21876</v>
      </c>
      <c r="E28" s="5">
        <f>E18+E23+E24+E25+E26+E27</f>
        <v>1691</v>
      </c>
      <c r="F28" s="5">
        <f t="shared" ref="F28" si="31">F18+F23+F24+F25+F26+F27</f>
        <v>2345</v>
      </c>
      <c r="G28" s="5"/>
      <c r="H28" s="6" t="s">
        <v>39</v>
      </c>
      <c r="I28" s="5">
        <f t="shared" ref="I28" si="32">I18+I23+I24+I25+I26+I27</f>
        <v>-5299</v>
      </c>
      <c r="J28" s="5">
        <f t="shared" ref="J28:O28" si="33">J18+J23+J24+J25+J26+J27</f>
        <v>1735</v>
      </c>
      <c r="K28" s="5">
        <f t="shared" si="33"/>
        <v>-7858</v>
      </c>
      <c r="L28" s="5">
        <f t="shared" si="33"/>
        <v>-12011</v>
      </c>
      <c r="M28" s="5">
        <f t="shared" si="33"/>
        <v>-9865</v>
      </c>
      <c r="N28" s="5">
        <f t="shared" si="33"/>
        <v>344</v>
      </c>
      <c r="O28" s="5">
        <f t="shared" si="33"/>
        <v>1347</v>
      </c>
      <c r="P28" s="5">
        <f t="shared" ref="P28" si="34">P18+P23+P24+P25+P26+P27</f>
        <v>2608</v>
      </c>
      <c r="Q28" s="5">
        <f t="shared" ref="Q28" si="35">Q18+Q23+Q24+Q25+Q26+Q27</f>
        <v>-263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2022-03-09T15:16:25Z</dcterms:created>
  <dcterms:modified xsi:type="dcterms:W3CDTF">2023-01-26T01:59:22Z</dcterms:modified>
</cp:coreProperties>
</file>