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array.xml" ContentType="application/vnd.ms-excel.rdarray+xml"/>
  <Override PartName="/xl/richData/richStyles.xml" ContentType="application/vnd.ms-excel.richstyles+xml"/>
  <Override PartName="/xl/richData/rdsupportingpropertybagstructure.xml" ContentType="application/vnd.ms-excel.rdsupportingpropertybagstructure+xml"/>
  <Override PartName="/xl/richData/rdsupportingpropertybag.xml" ContentType="application/vnd.ms-excel.rdsupportingpropertybag+xml"/>
  <Override PartName="/xl/richData/rdRichValueTypes.xml" ContentType="application/vnd.ms-excel.rdrichvaluety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user\Dropbox\models\"/>
    </mc:Choice>
  </mc:AlternateContent>
  <xr:revisionPtr revIDLastSave="0" documentId="8_{8F0DEE85-618D-4574-B6F2-113AB1F384EF}" xr6:coauthVersionLast="47" xr6:coauthVersionMax="47" xr10:uidLastSave="{00000000-0000-0000-0000-000000000000}"/>
  <bookViews>
    <workbookView xWindow="-120" yWindow="-120" windowWidth="19440" windowHeight="10320" xr2:uid="{11361C88-1B88-40EA-9E6F-D5C86A0FC75A}"/>
  </bookViews>
  <sheets>
    <sheet name="Global Stock Market ETF" sheetId="1" r:id="rId1"/>
    <sheet name="Currency" sheetId="2" r:id="rId2"/>
    <sheet name="bond etf and other ETF" sheetId="5" r:id="rId3"/>
    <sheet name="small banks" sheetId="7" r:id="rId4"/>
  </sheets>
  <definedNames>
    <definedName name="_xlnm._FilterDatabase" localSheetId="0" hidden="1">'Global Stock Market ETF'!$A$1:$V$48</definedName>
  </definedName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3" i="5" l="1" a="1"/>
  <c r="C13" i="5" s="1"/>
  <c r="C14" i="5" a="1"/>
  <c r="C14" i="5" s="1"/>
  <c r="C23" i="5" a="1"/>
  <c r="C23" i="5" s="1"/>
  <c r="S33" i="1"/>
  <c r="K33" i="1" a="1"/>
  <c r="K33" i="1" s="1"/>
  <c r="J33" i="1" a="1"/>
  <c r="J33" i="1" s="1"/>
  <c r="I33" i="1" a="1"/>
  <c r="I33" i="1" s="1"/>
  <c r="H33" i="1" a="1"/>
  <c r="H33" i="1" s="1"/>
  <c r="G33" i="1" a="1"/>
  <c r="G33" i="1" s="1"/>
  <c r="F33" i="1" a="1"/>
  <c r="F33" i="1" s="1"/>
  <c r="E33" i="1" a="1"/>
  <c r="E33" i="1" s="1"/>
  <c r="D33" i="1" a="1"/>
  <c r="D33" i="1" s="1"/>
  <c r="D15" i="1" a="1"/>
  <c r="D15" i="1" s="1"/>
  <c r="E15" i="1" a="1"/>
  <c r="E15" i="1" s="1"/>
  <c r="F15" i="1" a="1"/>
  <c r="F15" i="1" s="1"/>
  <c r="G15" i="1" a="1"/>
  <c r="G15" i="1" s="1"/>
  <c r="H15" i="1" a="1"/>
  <c r="H15" i="1" s="1"/>
  <c r="I15" i="1" a="1"/>
  <c r="I15" i="1" s="1"/>
  <c r="J15" i="1" a="1"/>
  <c r="J15" i="1" s="1"/>
  <c r="K15" i="1" a="1"/>
  <c r="K15" i="1" s="1"/>
  <c r="S15" i="1"/>
  <c r="D9" i="1" a="1"/>
  <c r="D9" i="1" s="1"/>
  <c r="E9" i="1" a="1"/>
  <c r="E9" i="1" s="1"/>
  <c r="F9" i="1" a="1"/>
  <c r="F9" i="1" s="1"/>
  <c r="G9" i="1" a="1"/>
  <c r="G9" i="1" s="1"/>
  <c r="H9" i="1" a="1"/>
  <c r="H9" i="1" s="1"/>
  <c r="I9" i="1" a="1"/>
  <c r="I9" i="1" s="1"/>
  <c r="J9" i="1" a="1"/>
  <c r="J9" i="1" s="1"/>
  <c r="K9" i="1" a="1"/>
  <c r="K9" i="1" s="1"/>
  <c r="S9" i="1"/>
  <c r="D26" i="1" a="1"/>
  <c r="D26" i="1" s="1"/>
  <c r="E26" i="1" a="1"/>
  <c r="E26" i="1" s="1"/>
  <c r="F26" i="1" a="1"/>
  <c r="F26" i="1" s="1"/>
  <c r="G26" i="1" a="1"/>
  <c r="G26" i="1" s="1"/>
  <c r="H26" i="1" a="1"/>
  <c r="H26" i="1" s="1"/>
  <c r="I26" i="1" a="1"/>
  <c r="I26" i="1" s="1"/>
  <c r="J26" i="1" a="1"/>
  <c r="J26" i="1" s="1"/>
  <c r="K26" i="1" a="1"/>
  <c r="K26" i="1" s="1"/>
  <c r="S26" i="1"/>
  <c r="D24" i="1" a="1"/>
  <c r="D24" i="1" s="1"/>
  <c r="E24" i="1" a="1"/>
  <c r="E24" i="1" s="1"/>
  <c r="F24" i="1" a="1"/>
  <c r="F24" i="1" s="1"/>
  <c r="G24" i="1" a="1"/>
  <c r="G24" i="1" s="1"/>
  <c r="H24" i="1" a="1"/>
  <c r="H24" i="1" s="1"/>
  <c r="I24" i="1" a="1"/>
  <c r="I24" i="1" s="1"/>
  <c r="J24" i="1" a="1"/>
  <c r="J24" i="1" s="1"/>
  <c r="K24" i="1" a="1"/>
  <c r="K24" i="1" s="1"/>
  <c r="S24" i="1"/>
  <c r="D22" i="1" a="1"/>
  <c r="D22" i="1" s="1"/>
  <c r="E22" i="1" a="1"/>
  <c r="E22" i="1" s="1"/>
  <c r="F22" i="1" a="1"/>
  <c r="F22" i="1" s="1"/>
  <c r="G22" i="1" a="1"/>
  <c r="G22" i="1" s="1"/>
  <c r="H22" i="1" a="1"/>
  <c r="H22" i="1" s="1"/>
  <c r="I22" i="1" a="1"/>
  <c r="I22" i="1" s="1"/>
  <c r="J22" i="1" a="1"/>
  <c r="J22" i="1" s="1"/>
  <c r="K22" i="1" a="1"/>
  <c r="K22" i="1" s="1"/>
  <c r="S22" i="1"/>
  <c r="D31" i="1" a="1"/>
  <c r="D31" i="1" s="1"/>
  <c r="E31" i="1" a="1"/>
  <c r="E31" i="1" s="1"/>
  <c r="F31" i="1" a="1"/>
  <c r="F31" i="1" s="1"/>
  <c r="G31" i="1" a="1"/>
  <c r="G31" i="1" s="1"/>
  <c r="H31" i="1" a="1"/>
  <c r="H31" i="1" s="1"/>
  <c r="I31" i="1" a="1"/>
  <c r="I31" i="1" s="1"/>
  <c r="J31" i="1" a="1"/>
  <c r="J31" i="1" s="1"/>
  <c r="K31" i="1" a="1"/>
  <c r="K31" i="1" s="1"/>
  <c r="S31" i="1"/>
  <c r="D28" i="1" a="1"/>
  <c r="D28" i="1" s="1"/>
  <c r="E28" i="1" a="1"/>
  <c r="E28" i="1" s="1"/>
  <c r="F28" i="1" a="1"/>
  <c r="F28" i="1" s="1"/>
  <c r="G28" i="1" a="1"/>
  <c r="G28" i="1" s="1"/>
  <c r="H28" i="1" a="1"/>
  <c r="H28" i="1" s="1"/>
  <c r="I28" i="1" a="1"/>
  <c r="I28" i="1" s="1"/>
  <c r="J28" i="1" a="1"/>
  <c r="J28" i="1" s="1"/>
  <c r="K28" i="1" a="1"/>
  <c r="K28" i="1" s="1"/>
  <c r="S28" i="1"/>
  <c r="AK21" i="5" a="1"/>
  <c r="AK21" i="5" s="1"/>
  <c r="AL21" i="5" s="1"/>
  <c r="AM21" i="5" s="1"/>
  <c r="S21" i="5"/>
  <c r="K21" i="5" a="1"/>
  <c r="K21" i="5" s="1"/>
  <c r="J21" i="5" a="1"/>
  <c r="J21" i="5" s="1"/>
  <c r="I21" i="5" a="1"/>
  <c r="I21" i="5" s="1"/>
  <c r="H21" i="5" a="1"/>
  <c r="H21" i="5" s="1"/>
  <c r="G21" i="5" a="1"/>
  <c r="G21" i="5" s="1"/>
  <c r="F21" i="5" a="1"/>
  <c r="F21" i="5" s="1"/>
  <c r="E21" i="5" a="1"/>
  <c r="E21" i="5" s="1"/>
  <c r="D21" i="5" a="1"/>
  <c r="D21" i="5" s="1"/>
  <c r="C21" i="5" a="1"/>
  <c r="C21" i="5" s="1"/>
  <c r="C17" i="5" a="1"/>
  <c r="C17" i="5" s="1"/>
  <c r="D17" i="5" a="1"/>
  <c r="D17" i="5" s="1"/>
  <c r="E17" i="5" a="1"/>
  <c r="E17" i="5" s="1"/>
  <c r="F17" i="5" a="1"/>
  <c r="F17" i="5" s="1"/>
  <c r="G17" i="5" a="1"/>
  <c r="G17" i="5" s="1"/>
  <c r="H17" i="5" a="1"/>
  <c r="H17" i="5" s="1"/>
  <c r="I17" i="5" a="1"/>
  <c r="I17" i="5" s="1"/>
  <c r="J17" i="5" a="1"/>
  <c r="J17" i="5" s="1"/>
  <c r="K17" i="5" a="1"/>
  <c r="K17" i="5" s="1"/>
  <c r="S17" i="5"/>
  <c r="T33" i="1" a="1"/>
  <c r="T15" i="1" a="1"/>
  <c r="T17" i="5" a="1"/>
  <c r="T22" i="1" a="1"/>
  <c r="T26" i="1" a="1"/>
  <c r="T28" i="1" a="1"/>
  <c r="T21" i="5" a="1"/>
  <c r="T9" i="1" a="1"/>
  <c r="T24" i="1" a="1"/>
  <c r="T31" i="1" a="1"/>
  <c r="P33" i="1" l="1"/>
  <c r="Q26" i="1"/>
  <c r="Q33" i="1"/>
  <c r="L33" i="1"/>
  <c r="T33" i="1"/>
  <c r="V33" i="1"/>
  <c r="R33" i="1"/>
  <c r="Q28" i="1"/>
  <c r="Q31" i="1"/>
  <c r="P22" i="1"/>
  <c r="Q24" i="1"/>
  <c r="L24" i="1"/>
  <c r="L31" i="1"/>
  <c r="L15" i="1"/>
  <c r="R24" i="1"/>
  <c r="L28" i="1"/>
  <c r="P26" i="1"/>
  <c r="R9" i="1"/>
  <c r="L9" i="1"/>
  <c r="Q9" i="1"/>
  <c r="P15" i="1"/>
  <c r="Q15" i="1"/>
  <c r="T22" i="1"/>
  <c r="T15" i="1"/>
  <c r="T28" i="1"/>
  <c r="V9" i="1"/>
  <c r="T9" i="1"/>
  <c r="T24" i="1"/>
  <c r="V24" i="1"/>
  <c r="T26" i="1"/>
  <c r="T31" i="1"/>
  <c r="R22" i="1"/>
  <c r="V22" i="1"/>
  <c r="P28" i="1"/>
  <c r="R26" i="1"/>
  <c r="V26" i="1"/>
  <c r="L22" i="1"/>
  <c r="P31" i="1"/>
  <c r="P24" i="1"/>
  <c r="P9" i="1"/>
  <c r="R28" i="1"/>
  <c r="V28" i="1"/>
  <c r="V31" i="1"/>
  <c r="R31" i="1"/>
  <c r="R15" i="1"/>
  <c r="V15" i="1"/>
  <c r="Q22" i="1"/>
  <c r="L26" i="1"/>
  <c r="L17" i="5"/>
  <c r="P21" i="5"/>
  <c r="Q17" i="5"/>
  <c r="T21" i="5"/>
  <c r="R21" i="5"/>
  <c r="V21" i="5"/>
  <c r="Q21" i="5"/>
  <c r="L21" i="5"/>
  <c r="P17" i="5"/>
  <c r="R17" i="5"/>
  <c r="T17" i="5"/>
  <c r="V17" i="5"/>
  <c r="AK17" i="5" a="1"/>
  <c r="AK17" i="5" s="1"/>
  <c r="AL17" i="5" s="1"/>
  <c r="AM17" i="5" s="1"/>
  <c r="AK19" i="5" l="1" a="1"/>
  <c r="AK19" i="5" s="1"/>
  <c r="AL19" i="5" s="1"/>
  <c r="AM19" i="5" s="1"/>
  <c r="S19" i="5"/>
  <c r="K19" i="5" a="1"/>
  <c r="K19" i="5" s="1"/>
  <c r="J19" i="5" a="1"/>
  <c r="J19" i="5" s="1"/>
  <c r="I19" i="5" a="1"/>
  <c r="I19" i="5" s="1"/>
  <c r="H19" i="5" a="1"/>
  <c r="H19" i="5" s="1"/>
  <c r="G19" i="5" a="1"/>
  <c r="G19" i="5" s="1"/>
  <c r="F19" i="5" a="1"/>
  <c r="F19" i="5" s="1"/>
  <c r="E19" i="5" a="1"/>
  <c r="E19" i="5" s="1"/>
  <c r="D19" i="5" a="1"/>
  <c r="D19" i="5" s="1"/>
  <c r="C19" i="5" a="1"/>
  <c r="C19" i="5" s="1"/>
  <c r="D14" i="5" a="1"/>
  <c r="D14" i="5" s="1"/>
  <c r="E14" i="5" a="1"/>
  <c r="E14" i="5" s="1"/>
  <c r="F14" i="5" a="1"/>
  <c r="F14" i="5" s="1"/>
  <c r="G14" i="5" a="1"/>
  <c r="G14" i="5" s="1"/>
  <c r="H14" i="5" a="1"/>
  <c r="H14" i="5" s="1"/>
  <c r="I14" i="5" a="1"/>
  <c r="I14" i="5" s="1"/>
  <c r="J14" i="5" a="1"/>
  <c r="J14" i="5" s="1"/>
  <c r="K14" i="5" a="1"/>
  <c r="K14" i="5" s="1"/>
  <c r="S14" i="5"/>
  <c r="S18" i="5"/>
  <c r="K18" i="5" a="1"/>
  <c r="K18" i="5" s="1"/>
  <c r="J18" i="5" a="1"/>
  <c r="J18" i="5" s="1"/>
  <c r="I18" i="5" a="1"/>
  <c r="I18" i="5" s="1"/>
  <c r="H18" i="5" a="1"/>
  <c r="H18" i="5" s="1"/>
  <c r="G18" i="5" a="1"/>
  <c r="G18" i="5" s="1"/>
  <c r="F18" i="5" a="1"/>
  <c r="F18" i="5" s="1"/>
  <c r="E18" i="5" a="1"/>
  <c r="E18" i="5" s="1"/>
  <c r="D18" i="5" a="1"/>
  <c r="D18" i="5" s="1"/>
  <c r="C18" i="5" a="1"/>
  <c r="C18" i="5" s="1"/>
  <c r="I21" i="1" a="1"/>
  <c r="I21" i="1" s="1"/>
  <c r="J21" i="1" a="1"/>
  <c r="J21" i="1" s="1"/>
  <c r="K21" i="1" a="1"/>
  <c r="K21" i="1" s="1"/>
  <c r="S17" i="7"/>
  <c r="K17" i="7" a="1"/>
  <c r="K17" i="7" s="1"/>
  <c r="J17" i="7" a="1"/>
  <c r="J17" i="7" s="1"/>
  <c r="I17" i="7" a="1"/>
  <c r="I17" i="7" s="1"/>
  <c r="H17" i="7" a="1"/>
  <c r="H17" i="7" s="1"/>
  <c r="G17" i="7" a="1"/>
  <c r="G17" i="7" s="1"/>
  <c r="F17" i="7" a="1"/>
  <c r="F17" i="7" s="1"/>
  <c r="E17" i="7" a="1"/>
  <c r="E17" i="7" s="1"/>
  <c r="D17" i="7" a="1"/>
  <c r="D17" i="7" s="1"/>
  <c r="C17" i="7" a="1"/>
  <c r="C17" i="7" s="1"/>
  <c r="T17" i="7" a="1"/>
  <c r="T19" i="5" a="1"/>
  <c r="T18" i="5" a="1"/>
  <c r="T14" i="5" a="1"/>
  <c r="Q14" i="5" l="1"/>
  <c r="P19" i="5"/>
  <c r="T19" i="5"/>
  <c r="V19" i="5"/>
  <c r="R19" i="5"/>
  <c r="Q19" i="5"/>
  <c r="L19" i="5"/>
  <c r="L18" i="5"/>
  <c r="P14" i="5"/>
  <c r="T14" i="5"/>
  <c r="V14" i="5"/>
  <c r="R14" i="5"/>
  <c r="L14" i="5"/>
  <c r="T18" i="5"/>
  <c r="V18" i="5"/>
  <c r="R18" i="5"/>
  <c r="Q18" i="5"/>
  <c r="P18" i="5"/>
  <c r="P17" i="7"/>
  <c r="Q17" i="7"/>
  <c r="R17" i="7"/>
  <c r="L17" i="7"/>
  <c r="T17" i="7"/>
  <c r="V17" i="7"/>
  <c r="S3" i="7" l="1"/>
  <c r="S4" i="7"/>
  <c r="S5" i="7"/>
  <c r="S6" i="7"/>
  <c r="S7" i="7"/>
  <c r="S8" i="7"/>
  <c r="S9" i="7"/>
  <c r="S10" i="7"/>
  <c r="S11" i="7"/>
  <c r="S12" i="7"/>
  <c r="S13" i="7"/>
  <c r="S14" i="7"/>
  <c r="S15" i="7"/>
  <c r="S2" i="7"/>
  <c r="S20" i="5"/>
  <c r="S22" i="5"/>
  <c r="S23" i="5"/>
  <c r="S10" i="5"/>
  <c r="S11" i="5"/>
  <c r="S12" i="5"/>
  <c r="S13" i="5"/>
  <c r="S9" i="5"/>
  <c r="S3" i="5"/>
  <c r="S4" i="5"/>
  <c r="S5" i="5"/>
  <c r="S6" i="5"/>
  <c r="S7" i="5"/>
  <c r="S2" i="5"/>
  <c r="J3" i="2"/>
  <c r="J4" i="2"/>
  <c r="J5" i="2"/>
  <c r="J6" i="2"/>
  <c r="J7" i="2"/>
  <c r="J8" i="2"/>
  <c r="J9" i="2"/>
  <c r="J10" i="2"/>
  <c r="J11" i="2"/>
  <c r="J12" i="2"/>
  <c r="J13" i="2"/>
  <c r="J14" i="2"/>
  <c r="J15" i="2"/>
  <c r="J16" i="2"/>
  <c r="J17" i="2"/>
  <c r="J18" i="2"/>
  <c r="J19" i="2"/>
  <c r="J20" i="2"/>
  <c r="J21" i="2"/>
  <c r="J22" i="2"/>
  <c r="J23" i="2"/>
  <c r="J2" i="2"/>
  <c r="S4" i="1"/>
  <c r="S2" i="1"/>
  <c r="S3" i="1"/>
  <c r="S10" i="1"/>
  <c r="S7" i="1"/>
  <c r="S5" i="1"/>
  <c r="S8" i="1"/>
  <c r="S16" i="1"/>
  <c r="S17" i="1"/>
  <c r="S12" i="1"/>
  <c r="S18" i="1"/>
  <c r="S13" i="1"/>
  <c r="S21" i="1"/>
  <c r="S20" i="1"/>
  <c r="S14" i="1"/>
  <c r="S19" i="1"/>
  <c r="S30" i="1"/>
  <c r="S29" i="1"/>
  <c r="S27" i="1"/>
  <c r="S25" i="1"/>
  <c r="S34" i="1"/>
  <c r="S42" i="1"/>
  <c r="S23" i="1"/>
  <c r="S35" i="1"/>
  <c r="S11" i="1"/>
  <c r="S36" i="1"/>
  <c r="S32" i="1"/>
  <c r="S40" i="1"/>
  <c r="S37" i="1"/>
  <c r="S41" i="1"/>
  <c r="S45" i="1"/>
  <c r="S44" i="1"/>
  <c r="S43" i="1"/>
  <c r="S38" i="1"/>
  <c r="S39" i="1"/>
  <c r="S47" i="1"/>
  <c r="S46" i="1"/>
  <c r="S48" i="1"/>
  <c r="S6" i="1"/>
  <c r="E13" i="7" a="1"/>
  <c r="E13" i="7" s="1"/>
  <c r="F13" i="7" a="1"/>
  <c r="F13" i="7" s="1"/>
  <c r="G13" i="7" a="1"/>
  <c r="G13" i="7" s="1"/>
  <c r="H13" i="7" a="1"/>
  <c r="H13" i="7" s="1"/>
  <c r="I13" i="7" a="1"/>
  <c r="I13" i="7" s="1"/>
  <c r="J13" i="7" a="1"/>
  <c r="J13" i="7" s="1"/>
  <c r="K13" i="7" a="1"/>
  <c r="K13" i="7" s="1"/>
  <c r="E14" i="7" a="1"/>
  <c r="E14" i="7" s="1"/>
  <c r="F14" i="7" a="1"/>
  <c r="F14" i="7" s="1"/>
  <c r="G14" i="7" a="1"/>
  <c r="G14" i="7" s="1"/>
  <c r="H14" i="7" a="1"/>
  <c r="H14" i="7" s="1"/>
  <c r="I14" i="7" a="1"/>
  <c r="I14" i="7" s="1"/>
  <c r="J14" i="7" a="1"/>
  <c r="J14" i="7" s="1"/>
  <c r="K14" i="7" a="1"/>
  <c r="K14" i="7" s="1"/>
  <c r="E15" i="7" a="1"/>
  <c r="E15" i="7" s="1"/>
  <c r="F15" i="7" a="1"/>
  <c r="F15" i="7" s="1"/>
  <c r="G15" i="7" a="1"/>
  <c r="G15" i="7" s="1"/>
  <c r="H15" i="7" a="1"/>
  <c r="H15" i="7" s="1"/>
  <c r="I15" i="7" a="1"/>
  <c r="I15" i="7" s="1"/>
  <c r="J15" i="7" a="1"/>
  <c r="J15" i="7" s="1"/>
  <c r="K15" i="7" a="1"/>
  <c r="K15" i="7" s="1"/>
  <c r="AK15" i="7" a="1"/>
  <c r="AK15" i="7" s="1"/>
  <c r="AL15" i="7" s="1"/>
  <c r="AM15" i="7" s="1"/>
  <c r="D15" i="7" a="1"/>
  <c r="D15" i="7" s="1"/>
  <c r="C15" i="7" a="1"/>
  <c r="C15" i="7" s="1"/>
  <c r="K12" i="7" a="1"/>
  <c r="K12" i="7" s="1"/>
  <c r="J12" i="7" a="1"/>
  <c r="J12" i="7" s="1"/>
  <c r="I12" i="7" a="1"/>
  <c r="I12" i="7" s="1"/>
  <c r="H12" i="7" a="1"/>
  <c r="H12" i="7" s="1"/>
  <c r="G12" i="7" a="1"/>
  <c r="G12" i="7" s="1"/>
  <c r="F12" i="7" a="1"/>
  <c r="F12" i="7" s="1"/>
  <c r="E12" i="7" a="1"/>
  <c r="E12" i="7" s="1"/>
  <c r="D12" i="7" a="1"/>
  <c r="D12" i="7" s="1"/>
  <c r="AK11" i="7" a="1"/>
  <c r="AK11" i="7" s="1"/>
  <c r="AL11" i="7" s="1"/>
  <c r="AM11" i="7" s="1"/>
  <c r="K11" i="7" a="1"/>
  <c r="K11" i="7" s="1"/>
  <c r="J11" i="7" a="1"/>
  <c r="J11" i="7" s="1"/>
  <c r="I11" i="7" a="1"/>
  <c r="I11" i="7" s="1"/>
  <c r="H11" i="7" a="1"/>
  <c r="H11" i="7" s="1"/>
  <c r="G11" i="7" a="1"/>
  <c r="G11" i="7" s="1"/>
  <c r="F11" i="7" a="1"/>
  <c r="F11" i="7" s="1"/>
  <c r="E11" i="7" a="1"/>
  <c r="E11" i="7" s="1"/>
  <c r="D11" i="7" a="1"/>
  <c r="D11" i="7" s="1"/>
  <c r="C11" i="7" a="1"/>
  <c r="C11" i="7" s="1"/>
  <c r="AK10" i="7" a="1"/>
  <c r="AK10" i="7" s="1"/>
  <c r="AL10" i="7" s="1"/>
  <c r="AM10" i="7" s="1"/>
  <c r="K10" i="7" a="1"/>
  <c r="K10" i="7" s="1"/>
  <c r="J10" i="7" a="1"/>
  <c r="J10" i="7" s="1"/>
  <c r="I10" i="7" a="1"/>
  <c r="I10" i="7" s="1"/>
  <c r="H10" i="7" a="1"/>
  <c r="H10" i="7" s="1"/>
  <c r="G10" i="7" a="1"/>
  <c r="G10" i="7" s="1"/>
  <c r="F10" i="7" a="1"/>
  <c r="F10" i="7" s="1"/>
  <c r="E10" i="7" a="1"/>
  <c r="E10" i="7" s="1"/>
  <c r="D10" i="7" a="1"/>
  <c r="D10" i="7" s="1"/>
  <c r="C10" i="7" a="1"/>
  <c r="C10" i="7" s="1"/>
  <c r="AK9" i="7" a="1"/>
  <c r="AK9" i="7" s="1"/>
  <c r="AL9" i="7" s="1"/>
  <c r="AM9" i="7" s="1"/>
  <c r="K9" i="7" a="1"/>
  <c r="K9" i="7" s="1"/>
  <c r="J9" i="7" a="1"/>
  <c r="J9" i="7" s="1"/>
  <c r="I9" i="7" a="1"/>
  <c r="I9" i="7" s="1"/>
  <c r="H9" i="7" a="1"/>
  <c r="H9" i="7" s="1"/>
  <c r="G9" i="7" a="1"/>
  <c r="G9" i="7" s="1"/>
  <c r="F9" i="7" a="1"/>
  <c r="F9" i="7" s="1"/>
  <c r="E9" i="7" a="1"/>
  <c r="E9" i="7" s="1"/>
  <c r="D9" i="7" a="1"/>
  <c r="D9" i="7" s="1"/>
  <c r="C9" i="7" a="1"/>
  <c r="C9" i="7" s="1"/>
  <c r="AK8" i="7" a="1"/>
  <c r="AK8" i="7" s="1"/>
  <c r="AL8" i="7" s="1"/>
  <c r="AM8" i="7" s="1"/>
  <c r="K8" i="7" a="1"/>
  <c r="K8" i="7" s="1"/>
  <c r="J8" i="7" a="1"/>
  <c r="J8" i="7" s="1"/>
  <c r="I8" i="7" a="1"/>
  <c r="I8" i="7" s="1"/>
  <c r="H8" i="7" a="1"/>
  <c r="H8" i="7" s="1"/>
  <c r="G8" i="7" a="1"/>
  <c r="G8" i="7" s="1"/>
  <c r="F8" i="7" a="1"/>
  <c r="F8" i="7" s="1"/>
  <c r="E8" i="7" a="1"/>
  <c r="E8" i="7" s="1"/>
  <c r="D8" i="7" a="1"/>
  <c r="D8" i="7" s="1"/>
  <c r="C8" i="7" a="1"/>
  <c r="C8" i="7" s="1"/>
  <c r="K7" i="7" a="1"/>
  <c r="K7" i="7" s="1"/>
  <c r="J7" i="7" a="1"/>
  <c r="J7" i="7" s="1"/>
  <c r="I7" i="7" a="1"/>
  <c r="I7" i="7" s="1"/>
  <c r="H7" i="7" a="1"/>
  <c r="H7" i="7" s="1"/>
  <c r="G7" i="7" a="1"/>
  <c r="G7" i="7" s="1"/>
  <c r="F7" i="7" a="1"/>
  <c r="F7" i="7" s="1"/>
  <c r="E7" i="7" a="1"/>
  <c r="E7" i="7" s="1"/>
  <c r="D7" i="7" a="1"/>
  <c r="D7" i="7" s="1"/>
  <c r="AK6" i="7" a="1"/>
  <c r="AK6" i="7" s="1"/>
  <c r="AL6" i="7" s="1"/>
  <c r="AM6" i="7" s="1"/>
  <c r="K6" i="7" a="1"/>
  <c r="K6" i="7" s="1"/>
  <c r="J6" i="7" a="1"/>
  <c r="J6" i="7" s="1"/>
  <c r="I6" i="7" a="1"/>
  <c r="I6" i="7" s="1"/>
  <c r="H6" i="7" a="1"/>
  <c r="H6" i="7" s="1"/>
  <c r="G6" i="7" a="1"/>
  <c r="G6" i="7" s="1"/>
  <c r="F6" i="7" a="1"/>
  <c r="F6" i="7" s="1"/>
  <c r="E6" i="7" a="1"/>
  <c r="E6" i="7" s="1"/>
  <c r="D6" i="7" a="1"/>
  <c r="D6" i="7" s="1"/>
  <c r="C6" i="7" a="1"/>
  <c r="C6" i="7" s="1"/>
  <c r="AK5" i="7" a="1"/>
  <c r="AK5" i="7" s="1"/>
  <c r="AL5" i="7" s="1"/>
  <c r="AM5" i="7" s="1"/>
  <c r="K5" i="7" a="1"/>
  <c r="K5" i="7" s="1"/>
  <c r="J5" i="7" a="1"/>
  <c r="J5" i="7" s="1"/>
  <c r="I5" i="7" a="1"/>
  <c r="I5" i="7" s="1"/>
  <c r="H5" i="7" a="1"/>
  <c r="H5" i="7" s="1"/>
  <c r="G5" i="7" a="1"/>
  <c r="G5" i="7" s="1"/>
  <c r="F5" i="7" a="1"/>
  <c r="F5" i="7" s="1"/>
  <c r="E5" i="7" a="1"/>
  <c r="E5" i="7" s="1"/>
  <c r="D5" i="7" a="1"/>
  <c r="D5" i="7" s="1"/>
  <c r="C5" i="7" a="1"/>
  <c r="C5" i="7" s="1"/>
  <c r="AK4" i="7" a="1"/>
  <c r="AK4" i="7" s="1"/>
  <c r="AL4" i="7" s="1"/>
  <c r="AM4" i="7" s="1"/>
  <c r="K4" i="7" a="1"/>
  <c r="K4" i="7" s="1"/>
  <c r="J4" i="7" a="1"/>
  <c r="J4" i="7" s="1"/>
  <c r="I4" i="7" a="1"/>
  <c r="I4" i="7" s="1"/>
  <c r="H4" i="7" a="1"/>
  <c r="H4" i="7" s="1"/>
  <c r="G4" i="7" a="1"/>
  <c r="G4" i="7" s="1"/>
  <c r="F4" i="7" a="1"/>
  <c r="F4" i="7" s="1"/>
  <c r="E4" i="7" a="1"/>
  <c r="E4" i="7" s="1"/>
  <c r="D4" i="7" a="1"/>
  <c r="D4" i="7" s="1"/>
  <c r="C4" i="7" a="1"/>
  <c r="C4" i="7" s="1"/>
  <c r="AK3" i="7" a="1"/>
  <c r="AK3" i="7" s="1"/>
  <c r="AL3" i="7" s="1"/>
  <c r="AM3" i="7" s="1"/>
  <c r="K3" i="7" a="1"/>
  <c r="K3" i="7" s="1"/>
  <c r="J3" i="7" a="1"/>
  <c r="J3" i="7" s="1"/>
  <c r="I3" i="7" a="1"/>
  <c r="I3" i="7" s="1"/>
  <c r="H3" i="7" a="1"/>
  <c r="H3" i="7" s="1"/>
  <c r="G3" i="7" a="1"/>
  <c r="G3" i="7" s="1"/>
  <c r="F3" i="7" a="1"/>
  <c r="F3" i="7" s="1"/>
  <c r="E3" i="7" a="1"/>
  <c r="E3" i="7" s="1"/>
  <c r="D3" i="7" a="1"/>
  <c r="D3" i="7" s="1"/>
  <c r="C3" i="7" a="1"/>
  <c r="C3" i="7" s="1"/>
  <c r="AK2" i="7" a="1"/>
  <c r="AK2" i="7" s="1"/>
  <c r="AL2" i="7" s="1"/>
  <c r="AM2" i="7" s="1"/>
  <c r="K2" i="7" a="1"/>
  <c r="K2" i="7" s="1"/>
  <c r="J2" i="7" a="1"/>
  <c r="J2" i="7" s="1"/>
  <c r="I2" i="7" a="1"/>
  <c r="I2" i="7" s="1"/>
  <c r="H2" i="7" a="1"/>
  <c r="H2" i="7" s="1"/>
  <c r="G2" i="7" a="1"/>
  <c r="G2" i="7" s="1"/>
  <c r="F2" i="7" a="1"/>
  <c r="F2" i="7" s="1"/>
  <c r="E2" i="7" a="1"/>
  <c r="E2" i="7" s="1"/>
  <c r="D2" i="7" a="1"/>
  <c r="D2" i="7" s="1"/>
  <c r="C5" i="5" a="1"/>
  <c r="C5" i="5" s="1"/>
  <c r="D5" i="5" a="1"/>
  <c r="D5" i="5" s="1"/>
  <c r="E5" i="5" a="1"/>
  <c r="E5" i="5" s="1"/>
  <c r="F5" i="5" a="1"/>
  <c r="F5" i="5" s="1"/>
  <c r="G5" i="5" a="1"/>
  <c r="G5" i="5" s="1"/>
  <c r="H5" i="5" a="1"/>
  <c r="H5" i="5" s="1"/>
  <c r="I5" i="5" a="1"/>
  <c r="I5" i="5" s="1"/>
  <c r="J5" i="5" a="1"/>
  <c r="J5" i="5" s="1"/>
  <c r="K5" i="5" a="1"/>
  <c r="K5" i="5" s="1"/>
  <c r="T13" i="7" a="1"/>
  <c r="T8" i="7" a="1"/>
  <c r="T5" i="5" a="1"/>
  <c r="T10" i="7" a="1"/>
  <c r="T15" i="7" a="1"/>
  <c r="T14" i="7" a="1"/>
  <c r="T3" i="7" a="1"/>
  <c r="T9" i="7" a="1"/>
  <c r="T12" i="7" a="1"/>
  <c r="T6" i="7" a="1"/>
  <c r="T11" i="7" a="1"/>
  <c r="T5" i="7" a="1"/>
  <c r="T7" i="7" a="1"/>
  <c r="T2" i="7" a="1"/>
  <c r="T4" i="7" a="1"/>
  <c r="V15" i="7" l="1"/>
  <c r="L13" i="7"/>
  <c r="Q13" i="7"/>
  <c r="P13" i="7"/>
  <c r="L5" i="5"/>
  <c r="Q5" i="5"/>
  <c r="L15" i="7"/>
  <c r="Q15" i="7"/>
  <c r="R2" i="7"/>
  <c r="P14" i="7"/>
  <c r="R14" i="7"/>
  <c r="L7" i="7"/>
  <c r="Q14" i="7"/>
  <c r="P15" i="7"/>
  <c r="P8" i="7"/>
  <c r="L14" i="7"/>
  <c r="T13" i="7"/>
  <c r="V14" i="7"/>
  <c r="T14" i="7"/>
  <c r="T15" i="7"/>
  <c r="R15" i="7"/>
  <c r="R13" i="7"/>
  <c r="V13" i="7"/>
  <c r="Q12" i="7"/>
  <c r="P11" i="7"/>
  <c r="L11" i="7"/>
  <c r="P10" i="7"/>
  <c r="L5" i="7"/>
  <c r="L4" i="7"/>
  <c r="Q3" i="7"/>
  <c r="L3" i="7"/>
  <c r="P2" i="7"/>
  <c r="Q7" i="7"/>
  <c r="P3" i="7"/>
  <c r="P12" i="7"/>
  <c r="L2" i="7"/>
  <c r="P7" i="7"/>
  <c r="Q11" i="7"/>
  <c r="P6" i="7"/>
  <c r="Q2" i="7"/>
  <c r="P4" i="7"/>
  <c r="P5" i="7"/>
  <c r="Q9" i="7"/>
  <c r="T8" i="7"/>
  <c r="T4" i="7"/>
  <c r="T10" i="7"/>
  <c r="T12" i="7"/>
  <c r="T3" i="7"/>
  <c r="T11" i="7"/>
  <c r="T2" i="7"/>
  <c r="V2" i="7"/>
  <c r="T7" i="7"/>
  <c r="T6" i="7"/>
  <c r="T9" i="7"/>
  <c r="T5" i="7"/>
  <c r="L10" i="7"/>
  <c r="V7" i="7"/>
  <c r="V12" i="7"/>
  <c r="R12" i="7"/>
  <c r="L9" i="7"/>
  <c r="P9" i="7"/>
  <c r="R8" i="7"/>
  <c r="V8" i="7"/>
  <c r="Q8" i="7"/>
  <c r="V6" i="7"/>
  <c r="R6" i="7"/>
  <c r="V4" i="7"/>
  <c r="R4" i="7"/>
  <c r="R5" i="7"/>
  <c r="V5" i="7"/>
  <c r="L8" i="7"/>
  <c r="V11" i="7"/>
  <c r="V3" i="7"/>
  <c r="R3" i="7"/>
  <c r="Q4" i="7"/>
  <c r="Q6" i="7"/>
  <c r="V10" i="7"/>
  <c r="R10" i="7"/>
  <c r="Q10" i="7"/>
  <c r="Q5" i="7"/>
  <c r="L12" i="7"/>
  <c r="V9" i="7"/>
  <c r="R9" i="7"/>
  <c r="L6" i="7"/>
  <c r="R7" i="7"/>
  <c r="R11" i="7"/>
  <c r="P5" i="5"/>
  <c r="R5" i="5"/>
  <c r="T5" i="5"/>
  <c r="V5" i="5"/>
  <c r="AK5" i="5" a="1"/>
  <c r="AK5" i="5" s="1"/>
  <c r="AL5" i="5" s="1"/>
  <c r="AM5" i="5" s="1"/>
  <c r="K23" i="5" a="1"/>
  <c r="K23" i="5" s="1"/>
  <c r="J23" i="5" a="1"/>
  <c r="J23" i="5" s="1"/>
  <c r="I23" i="5" a="1"/>
  <c r="I23" i="5" s="1"/>
  <c r="H23" i="5" a="1"/>
  <c r="H23" i="5" s="1"/>
  <c r="G23" i="5" a="1"/>
  <c r="G23" i="5" s="1"/>
  <c r="F23" i="5" a="1"/>
  <c r="F23" i="5" s="1"/>
  <c r="E23" i="5" a="1"/>
  <c r="E23" i="5" s="1"/>
  <c r="D23" i="5" a="1"/>
  <c r="D23" i="5" s="1"/>
  <c r="AK22" i="5" a="1"/>
  <c r="AK22" i="5" s="1"/>
  <c r="AL22" i="5" s="1"/>
  <c r="AM22" i="5" s="1"/>
  <c r="K22" i="5" a="1"/>
  <c r="K22" i="5" s="1"/>
  <c r="J22" i="5" a="1"/>
  <c r="J22" i="5" s="1"/>
  <c r="I22" i="5" a="1"/>
  <c r="I22" i="5" s="1"/>
  <c r="H22" i="5" a="1"/>
  <c r="H22" i="5" s="1"/>
  <c r="G22" i="5" a="1"/>
  <c r="G22" i="5" s="1"/>
  <c r="F22" i="5" a="1"/>
  <c r="F22" i="5" s="1"/>
  <c r="E22" i="5" a="1"/>
  <c r="E22" i="5" s="1"/>
  <c r="D22" i="5" a="1"/>
  <c r="D22" i="5" s="1"/>
  <c r="C22" i="5" a="1"/>
  <c r="C22" i="5" s="1"/>
  <c r="AK20" i="5" a="1"/>
  <c r="AK20" i="5" s="1"/>
  <c r="AL20" i="5" s="1"/>
  <c r="AM20" i="5" s="1"/>
  <c r="K20" i="5" a="1"/>
  <c r="K20" i="5" s="1"/>
  <c r="J20" i="5" a="1"/>
  <c r="J20" i="5" s="1"/>
  <c r="I20" i="5" a="1"/>
  <c r="I20" i="5" s="1"/>
  <c r="H20" i="5" a="1"/>
  <c r="H20" i="5" s="1"/>
  <c r="G20" i="5" a="1"/>
  <c r="G20" i="5" s="1"/>
  <c r="F20" i="5" a="1"/>
  <c r="F20" i="5" s="1"/>
  <c r="E20" i="5" a="1"/>
  <c r="E20" i="5" s="1"/>
  <c r="D20" i="5" a="1"/>
  <c r="D20" i="5" s="1"/>
  <c r="C20" i="5" a="1"/>
  <c r="C20" i="5" s="1"/>
  <c r="K13" i="5" a="1"/>
  <c r="K13" i="5" s="1"/>
  <c r="J13" i="5" a="1"/>
  <c r="J13" i="5" s="1"/>
  <c r="I13" i="5" a="1"/>
  <c r="I13" i="5" s="1"/>
  <c r="H13" i="5" a="1"/>
  <c r="H13" i="5" s="1"/>
  <c r="G13" i="5" a="1"/>
  <c r="G13" i="5" s="1"/>
  <c r="F13" i="5" a="1"/>
  <c r="F13" i="5" s="1"/>
  <c r="E13" i="5" a="1"/>
  <c r="E13" i="5" s="1"/>
  <c r="D13" i="5" a="1"/>
  <c r="D13" i="5" s="1"/>
  <c r="AK12" i="5" a="1"/>
  <c r="AK12" i="5" s="1"/>
  <c r="AL12" i="5" s="1"/>
  <c r="AM12" i="5" s="1"/>
  <c r="K12" i="5" a="1"/>
  <c r="K12" i="5" s="1"/>
  <c r="J12" i="5" a="1"/>
  <c r="J12" i="5" s="1"/>
  <c r="I12" i="5" a="1"/>
  <c r="I12" i="5" s="1"/>
  <c r="H12" i="5" a="1"/>
  <c r="H12" i="5" s="1"/>
  <c r="G12" i="5" a="1"/>
  <c r="G12" i="5" s="1"/>
  <c r="F12" i="5" a="1"/>
  <c r="F12" i="5" s="1"/>
  <c r="E12" i="5" a="1"/>
  <c r="E12" i="5" s="1"/>
  <c r="D12" i="5" a="1"/>
  <c r="D12" i="5" s="1"/>
  <c r="C12" i="5" a="1"/>
  <c r="C12" i="5" s="1"/>
  <c r="AK11" i="5" a="1"/>
  <c r="AK11" i="5" s="1"/>
  <c r="AL11" i="5" s="1"/>
  <c r="AM11" i="5" s="1"/>
  <c r="K11" i="5" a="1"/>
  <c r="K11" i="5" s="1"/>
  <c r="J11" i="5" a="1"/>
  <c r="J11" i="5" s="1"/>
  <c r="I11" i="5" a="1"/>
  <c r="I11" i="5" s="1"/>
  <c r="H11" i="5" a="1"/>
  <c r="H11" i="5" s="1"/>
  <c r="G11" i="5" a="1"/>
  <c r="G11" i="5" s="1"/>
  <c r="F11" i="5" a="1"/>
  <c r="F11" i="5" s="1"/>
  <c r="E11" i="5" a="1"/>
  <c r="E11" i="5" s="1"/>
  <c r="D11" i="5" a="1"/>
  <c r="D11" i="5" s="1"/>
  <c r="C11" i="5" a="1"/>
  <c r="C11" i="5" s="1"/>
  <c r="AK10" i="5" a="1"/>
  <c r="AK10" i="5" s="1"/>
  <c r="AL10" i="5" s="1"/>
  <c r="AM10" i="5" s="1"/>
  <c r="K10" i="5" a="1"/>
  <c r="K10" i="5" s="1"/>
  <c r="J10" i="5" a="1"/>
  <c r="J10" i="5" s="1"/>
  <c r="I10" i="5" a="1"/>
  <c r="I10" i="5" s="1"/>
  <c r="H10" i="5" a="1"/>
  <c r="H10" i="5" s="1"/>
  <c r="G10" i="5" a="1"/>
  <c r="G10" i="5" s="1"/>
  <c r="F10" i="5" a="1"/>
  <c r="F10" i="5" s="1"/>
  <c r="E10" i="5" a="1"/>
  <c r="E10" i="5" s="1"/>
  <c r="D10" i="5" a="1"/>
  <c r="D10" i="5" s="1"/>
  <c r="C10" i="5" a="1"/>
  <c r="C10" i="5" s="1"/>
  <c r="AK9" i="5" a="1"/>
  <c r="AK9" i="5" s="1"/>
  <c r="AL9" i="5" s="1"/>
  <c r="AM9" i="5" s="1"/>
  <c r="K9" i="5" a="1"/>
  <c r="K9" i="5" s="1"/>
  <c r="J9" i="5" a="1"/>
  <c r="J9" i="5" s="1"/>
  <c r="I9" i="5" a="1"/>
  <c r="I9" i="5" s="1"/>
  <c r="H9" i="5" a="1"/>
  <c r="H9" i="5" s="1"/>
  <c r="G9" i="5" a="1"/>
  <c r="G9" i="5" s="1"/>
  <c r="F9" i="5" a="1"/>
  <c r="F9" i="5" s="1"/>
  <c r="E9" i="5" a="1"/>
  <c r="E9" i="5" s="1"/>
  <c r="D9" i="5" a="1"/>
  <c r="D9" i="5" s="1"/>
  <c r="C9" i="5" a="1"/>
  <c r="C9" i="5" s="1"/>
  <c r="D7" i="5" a="1"/>
  <c r="D7" i="5" s="1"/>
  <c r="E7" i="5" a="1"/>
  <c r="E7" i="5" s="1"/>
  <c r="F7" i="5" a="1"/>
  <c r="F7" i="5" s="1"/>
  <c r="G7" i="5" a="1"/>
  <c r="G7" i="5" s="1"/>
  <c r="H7" i="5" a="1"/>
  <c r="H7" i="5" s="1"/>
  <c r="I7" i="5" a="1"/>
  <c r="I7" i="5" s="1"/>
  <c r="J7" i="5" a="1"/>
  <c r="J7" i="5" s="1"/>
  <c r="K7" i="5" a="1"/>
  <c r="K7" i="5" s="1"/>
  <c r="AK6" i="5" a="1"/>
  <c r="AK6" i="5" s="1"/>
  <c r="AL6" i="5" s="1"/>
  <c r="AM6" i="5" s="1"/>
  <c r="K6" i="5" a="1"/>
  <c r="K6" i="5" s="1"/>
  <c r="J6" i="5" a="1"/>
  <c r="J6" i="5" s="1"/>
  <c r="I6" i="5" a="1"/>
  <c r="I6" i="5" s="1"/>
  <c r="H6" i="5" a="1"/>
  <c r="H6" i="5" s="1"/>
  <c r="G6" i="5" a="1"/>
  <c r="G6" i="5" s="1"/>
  <c r="F6" i="5" a="1"/>
  <c r="F6" i="5" s="1"/>
  <c r="E6" i="5" a="1"/>
  <c r="E6" i="5" s="1"/>
  <c r="D6" i="5" a="1"/>
  <c r="D6" i="5" s="1"/>
  <c r="C6" i="5" a="1"/>
  <c r="C6" i="5" s="1"/>
  <c r="AK4" i="5" a="1"/>
  <c r="AK4" i="5" s="1"/>
  <c r="AL4" i="5" s="1"/>
  <c r="AM4" i="5" s="1"/>
  <c r="K4" i="5" a="1"/>
  <c r="K4" i="5" s="1"/>
  <c r="J4" i="5" a="1"/>
  <c r="J4" i="5" s="1"/>
  <c r="I4" i="5" a="1"/>
  <c r="I4" i="5" s="1"/>
  <c r="H4" i="5" a="1"/>
  <c r="H4" i="5" s="1"/>
  <c r="G4" i="5" a="1"/>
  <c r="G4" i="5" s="1"/>
  <c r="F4" i="5" a="1"/>
  <c r="F4" i="5" s="1"/>
  <c r="E4" i="5" a="1"/>
  <c r="E4" i="5" s="1"/>
  <c r="D4" i="5" a="1"/>
  <c r="D4" i="5" s="1"/>
  <c r="C4" i="5" a="1"/>
  <c r="C4" i="5" s="1"/>
  <c r="AK3" i="5" a="1"/>
  <c r="AK3" i="5" s="1"/>
  <c r="AL3" i="5" s="1"/>
  <c r="AM3" i="5" s="1"/>
  <c r="K3" i="5" a="1"/>
  <c r="K3" i="5" s="1"/>
  <c r="J3" i="5" a="1"/>
  <c r="J3" i="5" s="1"/>
  <c r="I3" i="5" a="1"/>
  <c r="I3" i="5" s="1"/>
  <c r="H3" i="5" a="1"/>
  <c r="H3" i="5" s="1"/>
  <c r="G3" i="5" a="1"/>
  <c r="G3" i="5" s="1"/>
  <c r="F3" i="5" a="1"/>
  <c r="F3" i="5" s="1"/>
  <c r="E3" i="5" a="1"/>
  <c r="E3" i="5" s="1"/>
  <c r="D3" i="5" a="1"/>
  <c r="D3" i="5" s="1"/>
  <c r="C3" i="5" a="1"/>
  <c r="C3" i="5" s="1"/>
  <c r="AK2" i="5" a="1"/>
  <c r="AK2" i="5" s="1"/>
  <c r="AL2" i="5" s="1"/>
  <c r="K2" i="5" a="1"/>
  <c r="K2" i="5" s="1"/>
  <c r="J2" i="5" a="1"/>
  <c r="J2" i="5" s="1"/>
  <c r="I2" i="5" a="1"/>
  <c r="I2" i="5" s="1"/>
  <c r="H2" i="5" a="1"/>
  <c r="H2" i="5" s="1"/>
  <c r="G2" i="5" a="1"/>
  <c r="G2" i="5" s="1"/>
  <c r="F2" i="5" a="1"/>
  <c r="F2" i="5" s="1"/>
  <c r="E2" i="5" a="1"/>
  <c r="E2" i="5" s="1"/>
  <c r="D2" i="5" a="1"/>
  <c r="D2" i="5" s="1"/>
  <c r="D21" i="2" a="1"/>
  <c r="D21" i="2" s="1"/>
  <c r="E21" i="2" s="1"/>
  <c r="D8" i="2" a="1"/>
  <c r="D8" i="2" s="1"/>
  <c r="E8" i="2" s="1"/>
  <c r="G4" i="2" a="1"/>
  <c r="G4" i="2" s="1"/>
  <c r="F4" i="2" a="1"/>
  <c r="F4" i="2" s="1"/>
  <c r="D4" i="2" a="1"/>
  <c r="D4" i="2" s="1"/>
  <c r="E4" i="2" s="1"/>
  <c r="C4" i="2" a="1"/>
  <c r="C4" i="2" s="1"/>
  <c r="G3" i="2" a="1"/>
  <c r="G3" i="2" s="1"/>
  <c r="F3" i="2" a="1"/>
  <c r="F3" i="2" s="1"/>
  <c r="D3" i="2" a="1"/>
  <c r="D3" i="2" s="1"/>
  <c r="E3" i="2" s="1"/>
  <c r="C3" i="2" a="1"/>
  <c r="C3" i="2" s="1"/>
  <c r="G6" i="2" a="1"/>
  <c r="G6" i="2" s="1"/>
  <c r="F6" i="2" a="1"/>
  <c r="F6" i="2" s="1"/>
  <c r="D6" i="2" a="1"/>
  <c r="D6" i="2" s="1"/>
  <c r="E6" i="2" s="1"/>
  <c r="C6" i="2" a="1"/>
  <c r="C6" i="2" s="1"/>
  <c r="G5" i="2" a="1"/>
  <c r="G5" i="2" s="1"/>
  <c r="F5" i="2" a="1"/>
  <c r="F5" i="2" s="1"/>
  <c r="D5" i="2" a="1"/>
  <c r="D5" i="2" s="1"/>
  <c r="E5" i="2" s="1"/>
  <c r="C5" i="2" a="1"/>
  <c r="C5" i="2" s="1"/>
  <c r="C16" i="2" a="1"/>
  <c r="C16" i="2" s="1"/>
  <c r="D16" i="2" a="1"/>
  <c r="D16" i="2" s="1"/>
  <c r="E16" i="2" s="1"/>
  <c r="F16" i="2" a="1"/>
  <c r="F16" i="2" s="1"/>
  <c r="G16" i="2" a="1"/>
  <c r="G16" i="2" s="1"/>
  <c r="C17" i="2" a="1"/>
  <c r="C17" i="2" s="1"/>
  <c r="D17" i="2" a="1"/>
  <c r="D17" i="2" s="1"/>
  <c r="E17" i="2" s="1"/>
  <c r="F17" i="2" a="1"/>
  <c r="F17" i="2" s="1"/>
  <c r="G17" i="2" a="1"/>
  <c r="G17" i="2" s="1"/>
  <c r="C18" i="2" a="1"/>
  <c r="C18" i="2" s="1"/>
  <c r="D18" i="2" a="1"/>
  <c r="D18" i="2" s="1"/>
  <c r="E18" i="2" s="1"/>
  <c r="F18" i="2" a="1"/>
  <c r="F18" i="2" s="1"/>
  <c r="G18" i="2" a="1"/>
  <c r="G18" i="2" s="1"/>
  <c r="C19" i="2" a="1"/>
  <c r="C19" i="2" s="1"/>
  <c r="D19" i="2" a="1"/>
  <c r="D19" i="2" s="1"/>
  <c r="E19" i="2" s="1"/>
  <c r="F19" i="2" a="1"/>
  <c r="F19" i="2" s="1"/>
  <c r="G19" i="2" a="1"/>
  <c r="G19" i="2" s="1"/>
  <c r="C20" i="2" a="1"/>
  <c r="C20" i="2" s="1"/>
  <c r="D20" i="2" a="1"/>
  <c r="D20" i="2" s="1"/>
  <c r="E20" i="2" s="1"/>
  <c r="F20" i="2" a="1"/>
  <c r="F20" i="2" s="1"/>
  <c r="G20" i="2" a="1"/>
  <c r="G20" i="2" s="1"/>
  <c r="C21" i="2" a="1"/>
  <c r="C21" i="2" s="1"/>
  <c r="F21" i="2" a="1"/>
  <c r="F21" i="2" s="1"/>
  <c r="G21" i="2" a="1"/>
  <c r="G21" i="2" s="1"/>
  <c r="C22" i="2" a="1"/>
  <c r="C22" i="2" s="1"/>
  <c r="D22" i="2" a="1"/>
  <c r="D22" i="2" s="1"/>
  <c r="E22" i="2" s="1"/>
  <c r="F22" i="2" a="1"/>
  <c r="F22" i="2" s="1"/>
  <c r="G22" i="2" a="1"/>
  <c r="G22" i="2" s="1"/>
  <c r="C23" i="2" a="1"/>
  <c r="C23" i="2" s="1"/>
  <c r="D23" i="2" a="1"/>
  <c r="D23" i="2" s="1"/>
  <c r="E23" i="2" s="1"/>
  <c r="F23" i="2" a="1"/>
  <c r="F23" i="2" s="1"/>
  <c r="G23" i="2" a="1"/>
  <c r="G23" i="2" s="1"/>
  <c r="C10" i="2" a="1"/>
  <c r="C10" i="2" s="1"/>
  <c r="D10" i="2" a="1"/>
  <c r="D10" i="2" s="1"/>
  <c r="E10" i="2" s="1"/>
  <c r="F10" i="2" a="1"/>
  <c r="F10" i="2" s="1"/>
  <c r="G10" i="2" a="1"/>
  <c r="G10" i="2" s="1"/>
  <c r="C11" i="2" a="1"/>
  <c r="C11" i="2" s="1"/>
  <c r="D11" i="2" a="1"/>
  <c r="D11" i="2" s="1"/>
  <c r="E11" i="2" s="1"/>
  <c r="F11" i="2" a="1"/>
  <c r="F11" i="2" s="1"/>
  <c r="G11" i="2" a="1"/>
  <c r="G11" i="2" s="1"/>
  <c r="C12" i="2" a="1"/>
  <c r="C12" i="2" s="1"/>
  <c r="D12" i="2" a="1"/>
  <c r="D12" i="2" s="1"/>
  <c r="E12" i="2" s="1"/>
  <c r="F12" i="2" a="1"/>
  <c r="F12" i="2" s="1"/>
  <c r="G12" i="2" a="1"/>
  <c r="G12" i="2" s="1"/>
  <c r="C13" i="2" a="1"/>
  <c r="C13" i="2" s="1"/>
  <c r="D13" i="2" a="1"/>
  <c r="D13" i="2" s="1"/>
  <c r="E13" i="2" s="1"/>
  <c r="F13" i="2" a="1"/>
  <c r="F13" i="2" s="1"/>
  <c r="G13" i="2" a="1"/>
  <c r="G13" i="2" s="1"/>
  <c r="C14" i="2" a="1"/>
  <c r="C14" i="2" s="1"/>
  <c r="D14" i="2" a="1"/>
  <c r="D14" i="2" s="1"/>
  <c r="E14" i="2" s="1"/>
  <c r="F14" i="2" a="1"/>
  <c r="F14" i="2" s="1"/>
  <c r="G14" i="2" a="1"/>
  <c r="G14" i="2" s="1"/>
  <c r="C15" i="2" a="1"/>
  <c r="C15" i="2" s="1"/>
  <c r="D15" i="2" a="1"/>
  <c r="D15" i="2" s="1"/>
  <c r="E15" i="2" s="1"/>
  <c r="F15" i="2" a="1"/>
  <c r="F15" i="2" s="1"/>
  <c r="G15" i="2" a="1"/>
  <c r="G15" i="2" s="1"/>
  <c r="K21" i="2" a="1"/>
  <c r="T23" i="1" a="1"/>
  <c r="T39" i="1" a="1"/>
  <c r="T48" i="1" a="1"/>
  <c r="T40" i="1" a="1"/>
  <c r="K10" i="2" a="1"/>
  <c r="T41" i="1" a="1"/>
  <c r="T14" i="1" a="1"/>
  <c r="T11" i="5" a="1"/>
  <c r="K11" i="2" a="1"/>
  <c r="T21" i="1" a="1"/>
  <c r="T44" i="1" a="1"/>
  <c r="K13" i="2" a="1"/>
  <c r="K3" i="2" a="1"/>
  <c r="K16" i="2" a="1"/>
  <c r="T10" i="1" a="1"/>
  <c r="T36" i="1" a="1"/>
  <c r="T18" i="1" a="1"/>
  <c r="T37" i="1" a="1"/>
  <c r="T23" i="5" a="1"/>
  <c r="T30" i="1" a="1"/>
  <c r="T32" i="1" a="1"/>
  <c r="T25" i="1" a="1"/>
  <c r="T12" i="1" a="1"/>
  <c r="T34" i="1" a="1"/>
  <c r="T6" i="5" a="1"/>
  <c r="K20" i="2" a="1"/>
  <c r="T6" i="1" a="1"/>
  <c r="T8" i="1" a="1"/>
  <c r="K23" i="2" a="1"/>
  <c r="T12" i="5" a="1"/>
  <c r="K6" i="2" a="1"/>
  <c r="T38" i="1" a="1"/>
  <c r="K12" i="2" a="1"/>
  <c r="K19" i="2" a="1"/>
  <c r="T7" i="5" a="1"/>
  <c r="T17" i="1" a="1"/>
  <c r="T2" i="5" a="1"/>
  <c r="T19" i="1" a="1"/>
  <c r="T7" i="1" a="1"/>
  <c r="K15" i="2" a="1"/>
  <c r="K14" i="2" a="1"/>
  <c r="T22" i="5" a="1"/>
  <c r="T29" i="1" a="1"/>
  <c r="T27" i="1" a="1"/>
  <c r="T43" i="1" a="1"/>
  <c r="T20" i="5" a="1"/>
  <c r="T4" i="5" a="1"/>
  <c r="T20" i="1" a="1"/>
  <c r="T3" i="5" a="1"/>
  <c r="T11" i="1" a="1"/>
  <c r="T3" i="1" a="1"/>
  <c r="K5" i="2" a="1"/>
  <c r="T42" i="1" a="1"/>
  <c r="T13" i="1" a="1"/>
  <c r="T13" i="5" a="1"/>
  <c r="T5" i="1" a="1"/>
  <c r="T45" i="1" a="1"/>
  <c r="K22" i="2" a="1"/>
  <c r="T35" i="1" a="1"/>
  <c r="K18" i="2" a="1"/>
  <c r="K7" i="2" a="1"/>
  <c r="T4" i="1" a="1"/>
  <c r="T47" i="1" a="1"/>
  <c r="T10" i="5" a="1"/>
  <c r="K17" i="2" a="1"/>
  <c r="K4" i="2" a="1"/>
  <c r="T46" i="1" a="1"/>
  <c r="T9" i="5" a="1"/>
  <c r="T2" i="1" a="1"/>
  <c r="T16" i="1" a="1"/>
  <c r="P6" i="5" l="1"/>
  <c r="Q6" i="5"/>
  <c r="I15" i="2"/>
  <c r="I11" i="2"/>
  <c r="P13" i="5"/>
  <c r="I19" i="2"/>
  <c r="L6" i="5"/>
  <c r="P12" i="5"/>
  <c r="P11" i="5"/>
  <c r="Q23" i="5"/>
  <c r="L22" i="5"/>
  <c r="L20" i="5"/>
  <c r="L7" i="5"/>
  <c r="I18" i="2"/>
  <c r="P7" i="5"/>
  <c r="P20" i="5"/>
  <c r="Q7" i="5"/>
  <c r="L11" i="5"/>
  <c r="Q13" i="5"/>
  <c r="I13" i="2"/>
  <c r="T22" i="5"/>
  <c r="T20" i="5"/>
  <c r="T23" i="5"/>
  <c r="V20" i="5"/>
  <c r="R20" i="5"/>
  <c r="Q22" i="5"/>
  <c r="V22" i="5"/>
  <c r="R22" i="5"/>
  <c r="V23" i="5"/>
  <c r="Q20" i="5"/>
  <c r="P22" i="5"/>
  <c r="L23" i="5"/>
  <c r="P23" i="5"/>
  <c r="R23" i="5"/>
  <c r="L13" i="5"/>
  <c r="L12" i="5"/>
  <c r="Q11" i="5"/>
  <c r="Q10" i="5"/>
  <c r="P10" i="5"/>
  <c r="L10" i="5"/>
  <c r="Q9" i="5"/>
  <c r="P9" i="5"/>
  <c r="L9" i="5"/>
  <c r="T12" i="5"/>
  <c r="T11" i="5"/>
  <c r="T10" i="5"/>
  <c r="T9" i="5"/>
  <c r="T13" i="5"/>
  <c r="V13" i="5"/>
  <c r="V12" i="5"/>
  <c r="R12" i="5"/>
  <c r="Q12" i="5"/>
  <c r="V11" i="5"/>
  <c r="R11" i="5"/>
  <c r="V9" i="5"/>
  <c r="V10" i="5"/>
  <c r="R10" i="5"/>
  <c r="R9" i="5"/>
  <c r="R13" i="5"/>
  <c r="L2" i="5"/>
  <c r="T7" i="5"/>
  <c r="R7" i="5"/>
  <c r="V7" i="5"/>
  <c r="R6" i="5"/>
  <c r="Q4" i="5"/>
  <c r="L3" i="5"/>
  <c r="Q3" i="5"/>
  <c r="P2" i="5"/>
  <c r="T4" i="5"/>
  <c r="T3" i="5"/>
  <c r="T2" i="5"/>
  <c r="V6" i="5"/>
  <c r="T6" i="5"/>
  <c r="V2" i="5"/>
  <c r="R2" i="5"/>
  <c r="P3" i="5"/>
  <c r="L4" i="5"/>
  <c r="P4" i="5"/>
  <c r="V4" i="5"/>
  <c r="R4" i="5"/>
  <c r="V3" i="5"/>
  <c r="R3" i="5"/>
  <c r="AM2" i="5"/>
  <c r="Q2" i="5"/>
  <c r="H20" i="2"/>
  <c r="H16" i="2"/>
  <c r="H12" i="2"/>
  <c r="H22" i="2"/>
  <c r="H17" i="2"/>
  <c r="H21" i="2"/>
  <c r="I17" i="2"/>
  <c r="I21" i="2"/>
  <c r="T44" i="1"/>
  <c r="T35" i="1"/>
  <c r="T19" i="1"/>
  <c r="T16" i="1"/>
  <c r="T8" i="1"/>
  <c r="T5" i="1"/>
  <c r="T42" i="1"/>
  <c r="T41" i="1"/>
  <c r="T46" i="1"/>
  <c r="T37" i="1"/>
  <c r="T34" i="1"/>
  <c r="T21" i="1"/>
  <c r="T7" i="1"/>
  <c r="T45" i="1"/>
  <c r="T20" i="1"/>
  <c r="T47" i="1"/>
  <c r="T40" i="1"/>
  <c r="T25" i="1"/>
  <c r="T13" i="1"/>
  <c r="T10" i="1"/>
  <c r="T48" i="1"/>
  <c r="T14" i="1"/>
  <c r="T39" i="1"/>
  <c r="T32" i="1"/>
  <c r="T27" i="1"/>
  <c r="T18" i="1"/>
  <c r="T3" i="1"/>
  <c r="T23" i="1"/>
  <c r="T38" i="1"/>
  <c r="T36" i="1"/>
  <c r="T29" i="1"/>
  <c r="T12" i="1"/>
  <c r="T2" i="1"/>
  <c r="T43" i="1"/>
  <c r="T11" i="1"/>
  <c r="T30" i="1"/>
  <c r="T17" i="1"/>
  <c r="T4" i="1"/>
  <c r="T6" i="1"/>
  <c r="H14" i="2"/>
  <c r="H10" i="2"/>
  <c r="I23" i="2"/>
  <c r="H23" i="2"/>
  <c r="I12" i="2"/>
  <c r="H18" i="2"/>
  <c r="H13" i="2"/>
  <c r="H15" i="2"/>
  <c r="H11" i="2"/>
  <c r="I20" i="2"/>
  <c r="I16" i="2"/>
  <c r="I14" i="2"/>
  <c r="I10" i="2"/>
  <c r="H19" i="2"/>
  <c r="I22" i="2"/>
  <c r="H3" i="2"/>
  <c r="I6" i="2"/>
  <c r="K4" i="2"/>
  <c r="K3" i="2"/>
  <c r="H6" i="2"/>
  <c r="N3" i="2"/>
  <c r="O3" i="2" s="1"/>
  <c r="I3" i="2"/>
  <c r="I4" i="2"/>
  <c r="N4" i="2"/>
  <c r="O4" i="2" s="1"/>
  <c r="H4" i="2"/>
  <c r="K6" i="2"/>
  <c r="K5" i="2"/>
  <c r="N5" i="2"/>
  <c r="O5" i="2" s="1"/>
  <c r="I5" i="2"/>
  <c r="H5" i="2"/>
  <c r="N6" i="2"/>
  <c r="O6" i="2" s="1"/>
  <c r="K18" i="2"/>
  <c r="K23" i="2"/>
  <c r="K19" i="2"/>
  <c r="K20" i="2"/>
  <c r="K21" i="2"/>
  <c r="K16" i="2"/>
  <c r="K22" i="2"/>
  <c r="K17" i="2"/>
  <c r="N17" i="2"/>
  <c r="O17" i="2" s="1"/>
  <c r="N21" i="2"/>
  <c r="O21" i="2" s="1"/>
  <c r="N23" i="2"/>
  <c r="O23" i="2" s="1"/>
  <c r="N18" i="2"/>
  <c r="O18" i="2" s="1"/>
  <c r="N20" i="2"/>
  <c r="O20" i="2" s="1"/>
  <c r="N22" i="2"/>
  <c r="O22" i="2" s="1"/>
  <c r="N19" i="2"/>
  <c r="O19" i="2" s="1"/>
  <c r="N16" i="2"/>
  <c r="O16" i="2" s="1"/>
  <c r="K13" i="2"/>
  <c r="K12" i="2"/>
  <c r="K14" i="2"/>
  <c r="K15" i="2"/>
  <c r="K10" i="2"/>
  <c r="K11" i="2"/>
  <c r="N14" i="2"/>
  <c r="O14" i="2" s="1"/>
  <c r="N13" i="2"/>
  <c r="O13" i="2" s="1"/>
  <c r="N12" i="2"/>
  <c r="O12" i="2" s="1"/>
  <c r="N15" i="2"/>
  <c r="O15" i="2" s="1"/>
  <c r="N11" i="2"/>
  <c r="O11" i="2" s="1"/>
  <c r="N10" i="2"/>
  <c r="O10" i="2" s="1"/>
  <c r="K7" i="2"/>
  <c r="K8" i="2" a="1"/>
  <c r="K9" i="2" a="1"/>
  <c r="K2" i="2" a="1"/>
  <c r="K8" i="2" l="1"/>
  <c r="K9" i="2"/>
  <c r="K2" i="2"/>
  <c r="C7" i="2" a="1"/>
  <c r="C7" i="2" s="1"/>
  <c r="N7" i="2" s="1"/>
  <c r="O7" i="2" s="1"/>
  <c r="D7" i="2" a="1"/>
  <c r="D7" i="2" s="1"/>
  <c r="E7" i="2" s="1"/>
  <c r="F7" i="2" a="1"/>
  <c r="F7" i="2" s="1"/>
  <c r="G7" i="2" a="1"/>
  <c r="G7" i="2" s="1"/>
  <c r="C8" i="2" a="1"/>
  <c r="C8" i="2" s="1"/>
  <c r="N8" i="2" s="1"/>
  <c r="O8" i="2" s="1"/>
  <c r="F8" i="2" a="1"/>
  <c r="F8" i="2" s="1"/>
  <c r="G8" i="2" a="1"/>
  <c r="G8" i="2" s="1"/>
  <c r="C9" i="2" a="1"/>
  <c r="C9" i="2" s="1"/>
  <c r="D9" i="2" a="1"/>
  <c r="D9" i="2" s="1"/>
  <c r="E9" i="2" s="1"/>
  <c r="F9" i="2" a="1"/>
  <c r="F9" i="2" s="1"/>
  <c r="G9" i="2" a="1"/>
  <c r="G9" i="2" s="1"/>
  <c r="I9" i="2" l="1"/>
  <c r="I8" i="2"/>
  <c r="N9" i="2"/>
  <c r="O9" i="2" s="1"/>
  <c r="H9" i="2"/>
  <c r="H8" i="2"/>
  <c r="H7" i="2"/>
  <c r="I7" i="2"/>
  <c r="C2" i="2" l="1" a="1"/>
  <c r="C2" i="2" s="1"/>
  <c r="N2" i="2" s="1"/>
  <c r="O2" i="2" s="1"/>
  <c r="D2" i="2" a="1"/>
  <c r="D2" i="2" s="1"/>
  <c r="E2" i="2" s="1"/>
  <c r="G2" i="2" a="1"/>
  <c r="G2" i="2" s="1"/>
  <c r="F2" i="2" a="1"/>
  <c r="F2" i="2" s="1"/>
  <c r="J6" i="1" a="1"/>
  <c r="J6" i="1" s="1"/>
  <c r="I48" i="1" a="1"/>
  <c r="I48" i="1" s="1"/>
  <c r="I46" i="1" a="1"/>
  <c r="I46" i="1" s="1"/>
  <c r="I47" i="1" a="1"/>
  <c r="I47" i="1" s="1"/>
  <c r="I39" i="1" a="1"/>
  <c r="I39" i="1" s="1"/>
  <c r="I38" i="1" a="1"/>
  <c r="I38" i="1" s="1"/>
  <c r="I43" i="1" a="1"/>
  <c r="I43" i="1" s="1"/>
  <c r="I44" i="1" a="1"/>
  <c r="I44" i="1" s="1"/>
  <c r="I45" i="1" a="1"/>
  <c r="I45" i="1" s="1"/>
  <c r="I41" i="1" a="1"/>
  <c r="I41" i="1" s="1"/>
  <c r="I37" i="1" a="1"/>
  <c r="I37" i="1" s="1"/>
  <c r="I40" i="1" a="1"/>
  <c r="I40" i="1" s="1"/>
  <c r="I32" i="1" a="1"/>
  <c r="I32" i="1" s="1"/>
  <c r="I36" i="1" a="1"/>
  <c r="I36" i="1" s="1"/>
  <c r="I11" i="1" a="1"/>
  <c r="I11" i="1" s="1"/>
  <c r="I35" i="1" a="1"/>
  <c r="I35" i="1" s="1"/>
  <c r="I23" i="1" a="1"/>
  <c r="I23" i="1" s="1"/>
  <c r="I42" i="1" a="1"/>
  <c r="I42" i="1" s="1"/>
  <c r="I34" i="1" a="1"/>
  <c r="I34" i="1" s="1"/>
  <c r="I25" i="1" a="1"/>
  <c r="I25" i="1" s="1"/>
  <c r="I27" i="1" a="1"/>
  <c r="I27" i="1" s="1"/>
  <c r="I29" i="1" a="1"/>
  <c r="I29" i="1" s="1"/>
  <c r="I30" i="1" a="1"/>
  <c r="I30" i="1" s="1"/>
  <c r="I19" i="1" a="1"/>
  <c r="I19" i="1" s="1"/>
  <c r="I14" i="1" a="1"/>
  <c r="I14" i="1" s="1"/>
  <c r="I20" i="1" a="1"/>
  <c r="I20" i="1" s="1"/>
  <c r="I13" i="1" a="1"/>
  <c r="I13" i="1" s="1"/>
  <c r="I18" i="1" a="1"/>
  <c r="I18" i="1" s="1"/>
  <c r="I12" i="1" a="1"/>
  <c r="I12" i="1" s="1"/>
  <c r="I17" i="1" a="1"/>
  <c r="I17" i="1" s="1"/>
  <c r="I16" i="1" a="1"/>
  <c r="I16" i="1" s="1"/>
  <c r="I8" i="1" a="1"/>
  <c r="I8" i="1" s="1"/>
  <c r="I5" i="1" a="1"/>
  <c r="I5" i="1" s="1"/>
  <c r="I7" i="1" a="1"/>
  <c r="I7" i="1" s="1"/>
  <c r="I10" i="1" a="1"/>
  <c r="I10" i="1" s="1"/>
  <c r="I3" i="1" a="1"/>
  <c r="I3" i="1" s="1"/>
  <c r="I2" i="1" a="1"/>
  <c r="I2" i="1" s="1"/>
  <c r="I4" i="1" a="1"/>
  <c r="I4" i="1" s="1"/>
  <c r="I6" i="1" a="1"/>
  <c r="I6" i="1" s="1"/>
  <c r="J4" i="1" a="1"/>
  <c r="J4" i="1" s="1"/>
  <c r="K4" i="1" a="1"/>
  <c r="K4" i="1" s="1"/>
  <c r="J2" i="1" a="1"/>
  <c r="J2" i="1" s="1"/>
  <c r="K2" i="1" a="1"/>
  <c r="K2" i="1" s="1"/>
  <c r="J3" i="1" a="1"/>
  <c r="J3" i="1" s="1"/>
  <c r="K3" i="1" a="1"/>
  <c r="K3" i="1" s="1"/>
  <c r="J10" i="1" a="1"/>
  <c r="J10" i="1" s="1"/>
  <c r="K10" i="1" a="1"/>
  <c r="K10" i="1" s="1"/>
  <c r="J7" i="1" a="1"/>
  <c r="J7" i="1" s="1"/>
  <c r="K7" i="1" a="1"/>
  <c r="K7" i="1" s="1"/>
  <c r="J5" i="1" a="1"/>
  <c r="J5" i="1" s="1"/>
  <c r="K5" i="1" a="1"/>
  <c r="K5" i="1" s="1"/>
  <c r="J8" i="1" a="1"/>
  <c r="J8" i="1" s="1"/>
  <c r="K8" i="1" a="1"/>
  <c r="K8" i="1" s="1"/>
  <c r="J16" i="1" a="1"/>
  <c r="J16" i="1" s="1"/>
  <c r="K16" i="1" a="1"/>
  <c r="K16" i="1" s="1"/>
  <c r="J17" i="1" a="1"/>
  <c r="J17" i="1" s="1"/>
  <c r="K17" i="1" a="1"/>
  <c r="K17" i="1" s="1"/>
  <c r="J12" i="1" a="1"/>
  <c r="J12" i="1" s="1"/>
  <c r="K12" i="1" a="1"/>
  <c r="K12" i="1" s="1"/>
  <c r="J18" i="1" a="1"/>
  <c r="J18" i="1" s="1"/>
  <c r="K18" i="1" a="1"/>
  <c r="K18" i="1" s="1"/>
  <c r="J13" i="1" a="1"/>
  <c r="J13" i="1" s="1"/>
  <c r="K13" i="1" a="1"/>
  <c r="K13" i="1" s="1"/>
  <c r="J20" i="1" a="1"/>
  <c r="J20" i="1" s="1"/>
  <c r="K20" i="1" a="1"/>
  <c r="K20" i="1" s="1"/>
  <c r="J14" i="1" a="1"/>
  <c r="J14" i="1" s="1"/>
  <c r="K14" i="1" a="1"/>
  <c r="K14" i="1" s="1"/>
  <c r="J19" i="1" a="1"/>
  <c r="J19" i="1" s="1"/>
  <c r="K19" i="1" a="1"/>
  <c r="K19" i="1" s="1"/>
  <c r="J30" i="1" a="1"/>
  <c r="J30" i="1" s="1"/>
  <c r="K30" i="1" a="1"/>
  <c r="K30" i="1" s="1"/>
  <c r="J29" i="1" a="1"/>
  <c r="J29" i="1" s="1"/>
  <c r="K29" i="1" a="1"/>
  <c r="K29" i="1" s="1"/>
  <c r="J27" i="1" a="1"/>
  <c r="J27" i="1" s="1"/>
  <c r="K27" i="1" a="1"/>
  <c r="K27" i="1" s="1"/>
  <c r="J25" i="1" a="1"/>
  <c r="J25" i="1" s="1"/>
  <c r="K25" i="1" a="1"/>
  <c r="K25" i="1" s="1"/>
  <c r="J34" i="1" a="1"/>
  <c r="J34" i="1" s="1"/>
  <c r="K34" i="1" a="1"/>
  <c r="K34" i="1" s="1"/>
  <c r="J42" i="1" a="1"/>
  <c r="J42" i="1" s="1"/>
  <c r="K42" i="1" a="1"/>
  <c r="K42" i="1" s="1"/>
  <c r="J23" i="1" a="1"/>
  <c r="J23" i="1" s="1"/>
  <c r="K23" i="1" a="1"/>
  <c r="K23" i="1" s="1"/>
  <c r="J35" i="1" a="1"/>
  <c r="J35" i="1" s="1"/>
  <c r="K35" i="1" a="1"/>
  <c r="K35" i="1" s="1"/>
  <c r="J11" i="1" a="1"/>
  <c r="J11" i="1" s="1"/>
  <c r="K11" i="1" a="1"/>
  <c r="K11" i="1" s="1"/>
  <c r="J36" i="1" a="1"/>
  <c r="J36" i="1" s="1"/>
  <c r="K36" i="1" a="1"/>
  <c r="K36" i="1" s="1"/>
  <c r="J32" i="1" a="1"/>
  <c r="J32" i="1" s="1"/>
  <c r="K32" i="1" a="1"/>
  <c r="K32" i="1" s="1"/>
  <c r="J40" i="1" a="1"/>
  <c r="J40" i="1" s="1"/>
  <c r="K40" i="1" a="1"/>
  <c r="K40" i="1" s="1"/>
  <c r="J37" i="1" a="1"/>
  <c r="J37" i="1" s="1"/>
  <c r="K37" i="1" a="1"/>
  <c r="K37" i="1" s="1"/>
  <c r="J41" i="1" a="1"/>
  <c r="J41" i="1" s="1"/>
  <c r="K41" i="1" a="1"/>
  <c r="K41" i="1" s="1"/>
  <c r="J45" i="1" a="1"/>
  <c r="J45" i="1" s="1"/>
  <c r="K45" i="1" a="1"/>
  <c r="K45" i="1" s="1"/>
  <c r="J44" i="1" a="1"/>
  <c r="J44" i="1" s="1"/>
  <c r="K44" i="1" a="1"/>
  <c r="K44" i="1" s="1"/>
  <c r="J43" i="1" a="1"/>
  <c r="J43" i="1" s="1"/>
  <c r="K43" i="1" a="1"/>
  <c r="K43" i="1" s="1"/>
  <c r="J38" i="1" a="1"/>
  <c r="J38" i="1" s="1"/>
  <c r="K38" i="1" a="1"/>
  <c r="K38" i="1" s="1"/>
  <c r="J39" i="1" a="1"/>
  <c r="J39" i="1" s="1"/>
  <c r="K39" i="1" a="1"/>
  <c r="K39" i="1" s="1"/>
  <c r="J47" i="1" a="1"/>
  <c r="J47" i="1" s="1"/>
  <c r="K47" i="1" a="1"/>
  <c r="K47" i="1" s="1"/>
  <c r="J46" i="1" a="1"/>
  <c r="J46" i="1" s="1"/>
  <c r="K46" i="1" a="1"/>
  <c r="K46" i="1" s="1"/>
  <c r="J48" i="1" a="1"/>
  <c r="J48" i="1" s="1"/>
  <c r="K48" i="1" a="1"/>
  <c r="K48" i="1" s="1"/>
  <c r="K6" i="1" a="1"/>
  <c r="K6" i="1" s="1"/>
  <c r="D40" i="1" a="1"/>
  <c r="D40" i="1" s="1"/>
  <c r="E40" i="1" a="1"/>
  <c r="E40" i="1" s="1"/>
  <c r="V40" i="1" s="1"/>
  <c r="F40" i="1" a="1"/>
  <c r="F40" i="1" s="1"/>
  <c r="G40" i="1" a="1"/>
  <c r="G40" i="1" s="1"/>
  <c r="H40" i="1" a="1"/>
  <c r="H40" i="1" s="1"/>
  <c r="D37" i="1" a="1"/>
  <c r="D37" i="1" s="1"/>
  <c r="E37" i="1" a="1"/>
  <c r="E37" i="1" s="1"/>
  <c r="V37" i="1" s="1"/>
  <c r="F37" i="1" a="1"/>
  <c r="F37" i="1" s="1"/>
  <c r="G37" i="1" a="1"/>
  <c r="G37" i="1" s="1"/>
  <c r="H37" i="1" a="1"/>
  <c r="H37" i="1" s="1"/>
  <c r="D41" i="1" a="1"/>
  <c r="D41" i="1" s="1"/>
  <c r="E41" i="1" a="1"/>
  <c r="E41" i="1" s="1"/>
  <c r="V41" i="1" s="1"/>
  <c r="F41" i="1" a="1"/>
  <c r="F41" i="1" s="1"/>
  <c r="G41" i="1" a="1"/>
  <c r="G41" i="1" s="1"/>
  <c r="H41" i="1" a="1"/>
  <c r="H41" i="1" s="1"/>
  <c r="D45" i="1" a="1"/>
  <c r="D45" i="1" s="1"/>
  <c r="E45" i="1" a="1"/>
  <c r="E45" i="1" s="1"/>
  <c r="V45" i="1" s="1"/>
  <c r="F45" i="1" a="1"/>
  <c r="F45" i="1" s="1"/>
  <c r="G45" i="1" a="1"/>
  <c r="G45" i="1" s="1"/>
  <c r="H45" i="1" a="1"/>
  <c r="H45" i="1" s="1"/>
  <c r="D44" i="1" a="1"/>
  <c r="D44" i="1" s="1"/>
  <c r="E44" i="1" a="1"/>
  <c r="E44" i="1" s="1"/>
  <c r="V44" i="1" s="1"/>
  <c r="F44" i="1" a="1"/>
  <c r="F44" i="1" s="1"/>
  <c r="G44" i="1" a="1"/>
  <c r="G44" i="1" s="1"/>
  <c r="H44" i="1" a="1"/>
  <c r="H44" i="1" s="1"/>
  <c r="D43" i="1" a="1"/>
  <c r="D43" i="1" s="1"/>
  <c r="E43" i="1" a="1"/>
  <c r="E43" i="1" s="1"/>
  <c r="V43" i="1" s="1"/>
  <c r="F43" i="1" a="1"/>
  <c r="F43" i="1" s="1"/>
  <c r="G43" i="1" a="1"/>
  <c r="G43" i="1" s="1"/>
  <c r="H43" i="1" a="1"/>
  <c r="H43" i="1" s="1"/>
  <c r="D38" i="1" a="1"/>
  <c r="D38" i="1" s="1"/>
  <c r="E38" i="1" a="1"/>
  <c r="E38" i="1" s="1"/>
  <c r="V38" i="1" s="1"/>
  <c r="F38" i="1" a="1"/>
  <c r="F38" i="1" s="1"/>
  <c r="G38" i="1" a="1"/>
  <c r="G38" i="1" s="1"/>
  <c r="H38" i="1" a="1"/>
  <c r="H38" i="1" s="1"/>
  <c r="D39" i="1" a="1"/>
  <c r="D39" i="1" s="1"/>
  <c r="E39" i="1" a="1"/>
  <c r="E39" i="1" s="1"/>
  <c r="V39" i="1" s="1"/>
  <c r="F39" i="1" a="1"/>
  <c r="F39" i="1" s="1"/>
  <c r="G39" i="1" a="1"/>
  <c r="G39" i="1" s="1"/>
  <c r="H39" i="1" a="1"/>
  <c r="H39" i="1" s="1"/>
  <c r="D47" i="1" a="1"/>
  <c r="D47" i="1" s="1"/>
  <c r="E47" i="1" a="1"/>
  <c r="E47" i="1" s="1"/>
  <c r="V47" i="1" s="1"/>
  <c r="F47" i="1" a="1"/>
  <c r="F47" i="1" s="1"/>
  <c r="G47" i="1" a="1"/>
  <c r="G47" i="1" s="1"/>
  <c r="H47" i="1" a="1"/>
  <c r="H47" i="1" s="1"/>
  <c r="D46" i="1" a="1"/>
  <c r="D46" i="1" s="1"/>
  <c r="E46" i="1" a="1"/>
  <c r="E46" i="1" s="1"/>
  <c r="V46" i="1" s="1"/>
  <c r="F46" i="1" a="1"/>
  <c r="F46" i="1" s="1"/>
  <c r="G46" i="1" a="1"/>
  <c r="G46" i="1" s="1"/>
  <c r="H46" i="1" a="1"/>
  <c r="H46" i="1" s="1"/>
  <c r="D48" i="1" a="1"/>
  <c r="D48" i="1" s="1"/>
  <c r="E48" i="1" a="1"/>
  <c r="E48" i="1" s="1"/>
  <c r="V48" i="1" s="1"/>
  <c r="F48" i="1" a="1"/>
  <c r="F48" i="1" s="1"/>
  <c r="G48" i="1" a="1"/>
  <c r="G48" i="1" s="1"/>
  <c r="H48" i="1" a="1"/>
  <c r="H48" i="1" s="1"/>
  <c r="D30" i="1" a="1"/>
  <c r="D30" i="1" s="1"/>
  <c r="E30" i="1" a="1"/>
  <c r="E30" i="1" s="1"/>
  <c r="V30" i="1" s="1"/>
  <c r="F30" i="1" a="1"/>
  <c r="F30" i="1" s="1"/>
  <c r="G30" i="1" a="1"/>
  <c r="G30" i="1" s="1"/>
  <c r="H30" i="1" a="1"/>
  <c r="H30" i="1" s="1"/>
  <c r="D29" i="1" a="1"/>
  <c r="D29" i="1" s="1"/>
  <c r="E29" i="1" a="1"/>
  <c r="E29" i="1" s="1"/>
  <c r="V29" i="1" s="1"/>
  <c r="F29" i="1" a="1"/>
  <c r="F29" i="1" s="1"/>
  <c r="G29" i="1" a="1"/>
  <c r="G29" i="1" s="1"/>
  <c r="H29" i="1" a="1"/>
  <c r="H29" i="1" s="1"/>
  <c r="D27" i="1" a="1"/>
  <c r="D27" i="1" s="1"/>
  <c r="E27" i="1" a="1"/>
  <c r="E27" i="1" s="1"/>
  <c r="V27" i="1" s="1"/>
  <c r="F27" i="1" a="1"/>
  <c r="F27" i="1" s="1"/>
  <c r="G27" i="1" a="1"/>
  <c r="G27" i="1" s="1"/>
  <c r="H27" i="1" a="1"/>
  <c r="H27" i="1" s="1"/>
  <c r="D25" i="1" a="1"/>
  <c r="D25" i="1" s="1"/>
  <c r="E25" i="1" a="1"/>
  <c r="E25" i="1" s="1"/>
  <c r="V25" i="1" s="1"/>
  <c r="F25" i="1" a="1"/>
  <c r="F25" i="1" s="1"/>
  <c r="G25" i="1" a="1"/>
  <c r="G25" i="1" s="1"/>
  <c r="H25" i="1" a="1"/>
  <c r="H25" i="1" s="1"/>
  <c r="D34" i="1" a="1"/>
  <c r="D34" i="1" s="1"/>
  <c r="E34" i="1" a="1"/>
  <c r="E34" i="1" s="1"/>
  <c r="V34" i="1" s="1"/>
  <c r="F34" i="1" a="1"/>
  <c r="F34" i="1" s="1"/>
  <c r="G34" i="1" a="1"/>
  <c r="G34" i="1" s="1"/>
  <c r="H34" i="1" a="1"/>
  <c r="H34" i="1" s="1"/>
  <c r="D42" i="1" a="1"/>
  <c r="D42" i="1" s="1"/>
  <c r="E42" i="1" a="1"/>
  <c r="E42" i="1" s="1"/>
  <c r="V42" i="1" s="1"/>
  <c r="F42" i="1" a="1"/>
  <c r="F42" i="1" s="1"/>
  <c r="G42" i="1" a="1"/>
  <c r="G42" i="1" s="1"/>
  <c r="H42" i="1" a="1"/>
  <c r="H42" i="1" s="1"/>
  <c r="D23" i="1" a="1"/>
  <c r="D23" i="1" s="1"/>
  <c r="E23" i="1" a="1"/>
  <c r="E23" i="1" s="1"/>
  <c r="V23" i="1" s="1"/>
  <c r="F23" i="1" a="1"/>
  <c r="F23" i="1" s="1"/>
  <c r="G23" i="1" a="1"/>
  <c r="G23" i="1" s="1"/>
  <c r="H23" i="1" a="1"/>
  <c r="H23" i="1" s="1"/>
  <c r="D35" i="1" a="1"/>
  <c r="D35" i="1" s="1"/>
  <c r="E35" i="1" a="1"/>
  <c r="E35" i="1" s="1"/>
  <c r="V35" i="1" s="1"/>
  <c r="F35" i="1" a="1"/>
  <c r="F35" i="1" s="1"/>
  <c r="G35" i="1" a="1"/>
  <c r="G35" i="1" s="1"/>
  <c r="H35" i="1" a="1"/>
  <c r="H35" i="1" s="1"/>
  <c r="D11" i="1" a="1"/>
  <c r="D11" i="1" s="1"/>
  <c r="E11" i="1" a="1"/>
  <c r="E11" i="1" s="1"/>
  <c r="V11" i="1" s="1"/>
  <c r="F11" i="1" a="1"/>
  <c r="F11" i="1" s="1"/>
  <c r="G11" i="1" a="1"/>
  <c r="G11" i="1" s="1"/>
  <c r="H11" i="1" a="1"/>
  <c r="H11" i="1" s="1"/>
  <c r="D36" i="1" a="1"/>
  <c r="D36" i="1" s="1"/>
  <c r="E36" i="1" a="1"/>
  <c r="E36" i="1" s="1"/>
  <c r="V36" i="1" s="1"/>
  <c r="F36" i="1" a="1"/>
  <c r="F36" i="1" s="1"/>
  <c r="G36" i="1" a="1"/>
  <c r="G36" i="1" s="1"/>
  <c r="H36" i="1" a="1"/>
  <c r="H36" i="1" s="1"/>
  <c r="D32" i="1" a="1"/>
  <c r="D32" i="1" s="1"/>
  <c r="E32" i="1" a="1"/>
  <c r="E32" i="1" s="1"/>
  <c r="V32" i="1" s="1"/>
  <c r="F32" i="1" a="1"/>
  <c r="F32" i="1" s="1"/>
  <c r="G32" i="1" a="1"/>
  <c r="G32" i="1" s="1"/>
  <c r="H32" i="1" a="1"/>
  <c r="H32" i="1" s="1"/>
  <c r="D12" i="1" a="1"/>
  <c r="D12" i="1" s="1"/>
  <c r="E12" i="1" a="1"/>
  <c r="E12" i="1" s="1"/>
  <c r="V12" i="1" s="1"/>
  <c r="F12" i="1" a="1"/>
  <c r="F12" i="1" s="1"/>
  <c r="G12" i="1" a="1"/>
  <c r="G12" i="1" s="1"/>
  <c r="H12" i="1" a="1"/>
  <c r="H12" i="1" s="1"/>
  <c r="D18" i="1" a="1"/>
  <c r="D18" i="1" s="1"/>
  <c r="E18" i="1" a="1"/>
  <c r="E18" i="1" s="1"/>
  <c r="V18" i="1" s="1"/>
  <c r="F18" i="1" a="1"/>
  <c r="F18" i="1" s="1"/>
  <c r="G18" i="1" a="1"/>
  <c r="G18" i="1" s="1"/>
  <c r="H18" i="1" a="1"/>
  <c r="H18" i="1" s="1"/>
  <c r="D13" i="1" a="1"/>
  <c r="D13" i="1" s="1"/>
  <c r="E13" i="1" a="1"/>
  <c r="E13" i="1" s="1"/>
  <c r="V13" i="1" s="1"/>
  <c r="F13" i="1" a="1"/>
  <c r="F13" i="1" s="1"/>
  <c r="G13" i="1" a="1"/>
  <c r="G13" i="1" s="1"/>
  <c r="H13" i="1" a="1"/>
  <c r="H13" i="1" s="1"/>
  <c r="D21" i="1" a="1"/>
  <c r="D21" i="1" s="1"/>
  <c r="E21" i="1" a="1"/>
  <c r="E21" i="1" s="1"/>
  <c r="F21" i="1" a="1"/>
  <c r="F21" i="1" s="1"/>
  <c r="G21" i="1" a="1"/>
  <c r="G21" i="1" s="1"/>
  <c r="H21" i="1" a="1"/>
  <c r="H21" i="1" s="1"/>
  <c r="D20" i="1" a="1"/>
  <c r="D20" i="1" s="1"/>
  <c r="E20" i="1" a="1"/>
  <c r="E20" i="1" s="1"/>
  <c r="V20" i="1" s="1"/>
  <c r="F20" i="1" a="1"/>
  <c r="F20" i="1" s="1"/>
  <c r="G20" i="1" a="1"/>
  <c r="G20" i="1" s="1"/>
  <c r="H20" i="1" a="1"/>
  <c r="H20" i="1" s="1"/>
  <c r="D14" i="1" a="1"/>
  <c r="D14" i="1" s="1"/>
  <c r="E14" i="1" a="1"/>
  <c r="E14" i="1" s="1"/>
  <c r="V14" i="1" s="1"/>
  <c r="F14" i="1" a="1"/>
  <c r="F14" i="1" s="1"/>
  <c r="G14" i="1" a="1"/>
  <c r="G14" i="1" s="1"/>
  <c r="H14" i="1" a="1"/>
  <c r="H14" i="1" s="1"/>
  <c r="D19" i="1" a="1"/>
  <c r="D19" i="1" s="1"/>
  <c r="E19" i="1" a="1"/>
  <c r="E19" i="1" s="1"/>
  <c r="V19" i="1" s="1"/>
  <c r="F19" i="1" a="1"/>
  <c r="F19" i="1" s="1"/>
  <c r="G19" i="1" a="1"/>
  <c r="G19" i="1" s="1"/>
  <c r="H19" i="1" a="1"/>
  <c r="H19" i="1" s="1"/>
  <c r="C4" i="1" a="1"/>
  <c r="C4" i="1" s="1"/>
  <c r="C2" i="1" a="1"/>
  <c r="C2" i="1" s="1"/>
  <c r="C3" i="1" a="1"/>
  <c r="C3" i="1" s="1"/>
  <c r="C10" i="1" a="1"/>
  <c r="C10" i="1" s="1"/>
  <c r="C7" i="1" a="1"/>
  <c r="C7" i="1" s="1"/>
  <c r="C5" i="1" a="1"/>
  <c r="C5" i="1" s="1"/>
  <c r="C16" i="1" a="1"/>
  <c r="C16" i="1" s="1"/>
  <c r="C17" i="1" a="1"/>
  <c r="C17" i="1" s="1"/>
  <c r="V21" i="1" l="1"/>
  <c r="L21" i="1"/>
  <c r="H2" i="2"/>
  <c r="I2" i="2"/>
  <c r="P8" i="1"/>
  <c r="P45" i="1"/>
  <c r="P47" i="1"/>
  <c r="P40" i="1"/>
  <c r="P13" i="1"/>
  <c r="P10" i="1"/>
  <c r="P23" i="1"/>
  <c r="P14" i="1"/>
  <c r="P25" i="1"/>
  <c r="P39" i="1"/>
  <c r="P32" i="1"/>
  <c r="P27" i="1"/>
  <c r="P18" i="1"/>
  <c r="P3" i="1"/>
  <c r="P43" i="1"/>
  <c r="P11" i="1"/>
  <c r="P30" i="1"/>
  <c r="P17" i="1"/>
  <c r="P4" i="1"/>
  <c r="P44" i="1"/>
  <c r="P35" i="1"/>
  <c r="P19" i="1"/>
  <c r="P16" i="1"/>
  <c r="P41" i="1"/>
  <c r="P20" i="1"/>
  <c r="P46" i="1"/>
  <c r="P37" i="1"/>
  <c r="P34" i="1"/>
  <c r="P21" i="1"/>
  <c r="P7" i="1"/>
  <c r="P48" i="1"/>
  <c r="P42" i="1"/>
  <c r="P5" i="1"/>
  <c r="L37" i="1"/>
  <c r="P6" i="1"/>
  <c r="P38" i="1"/>
  <c r="P36" i="1"/>
  <c r="P29" i="1"/>
  <c r="P12" i="1"/>
  <c r="P2" i="1"/>
  <c r="L41" i="1"/>
  <c r="L40" i="1"/>
  <c r="L38" i="1"/>
  <c r="L43" i="1"/>
  <c r="L30" i="1"/>
  <c r="L48" i="1"/>
  <c r="L42" i="1"/>
  <c r="L39" i="1"/>
  <c r="L32" i="1"/>
  <c r="L27" i="1"/>
  <c r="L18" i="1"/>
  <c r="L36" i="1"/>
  <c r="L29" i="1"/>
  <c r="L12" i="1"/>
  <c r="L11" i="1"/>
  <c r="L44" i="1"/>
  <c r="L35" i="1"/>
  <c r="L19" i="1"/>
  <c r="L45" i="1"/>
  <c r="L23" i="1"/>
  <c r="L14" i="1"/>
  <c r="L20" i="1"/>
  <c r="L46" i="1"/>
  <c r="L34" i="1"/>
  <c r="L47" i="1"/>
  <c r="L25" i="1"/>
  <c r="L13" i="1"/>
  <c r="Q40" i="1"/>
  <c r="Q37" i="1"/>
  <c r="Q14" i="1"/>
  <c r="Q11" i="1"/>
  <c r="Q45" i="1"/>
  <c r="Q42" i="1"/>
  <c r="Q39" i="1"/>
  <c r="Q46" i="1"/>
  <c r="Q34" i="1"/>
  <c r="Q38" i="1"/>
  <c r="Q47" i="1"/>
  <c r="Q43" i="1"/>
  <c r="Q41" i="1"/>
  <c r="Q25" i="1"/>
  <c r="Q12" i="1"/>
  <c r="Q27" i="1"/>
  <c r="Q21" i="1"/>
  <c r="Q44" i="1"/>
  <c r="Q36" i="1"/>
  <c r="Q35" i="1"/>
  <c r="Q23" i="1"/>
  <c r="R23" i="1"/>
  <c r="Q30" i="1"/>
  <c r="Q18" i="1"/>
  <c r="Q29" i="1"/>
  <c r="R48" i="1"/>
  <c r="R39" i="1"/>
  <c r="R43" i="1"/>
  <c r="R45" i="1"/>
  <c r="R37" i="1"/>
  <c r="R46" i="1"/>
  <c r="Q48" i="1"/>
  <c r="R38" i="1"/>
  <c r="R40" i="1"/>
  <c r="R47" i="1"/>
  <c r="R44" i="1"/>
  <c r="R41" i="1"/>
  <c r="R42" i="1"/>
  <c r="R36" i="1"/>
  <c r="R29" i="1"/>
  <c r="Q32" i="1"/>
  <c r="R11" i="1"/>
  <c r="R34" i="1"/>
  <c r="R27" i="1"/>
  <c r="R35" i="1"/>
  <c r="R30" i="1"/>
  <c r="R25" i="1"/>
  <c r="R32" i="1"/>
  <c r="Q19" i="1"/>
  <c r="R13" i="1"/>
  <c r="R20" i="1"/>
  <c r="R21" i="1"/>
  <c r="R18" i="1"/>
  <c r="R14" i="1"/>
  <c r="R19" i="1"/>
  <c r="Q13" i="1"/>
  <c r="Q20" i="1"/>
  <c r="R12" i="1"/>
  <c r="AK3" i="1" a="1"/>
  <c r="AK3" i="1" s="1"/>
  <c r="AL3" i="1" s="1"/>
  <c r="AK4" i="1" a="1"/>
  <c r="AK4" i="1" s="1"/>
  <c r="AL4" i="1" s="1"/>
  <c r="AK5" i="1" a="1"/>
  <c r="AK5" i="1" s="1"/>
  <c r="AL5" i="1" s="1"/>
  <c r="AK6" i="1" a="1"/>
  <c r="AK6" i="1" s="1"/>
  <c r="AL6" i="1" s="1"/>
  <c r="AK7" i="1" a="1"/>
  <c r="AK7" i="1" s="1"/>
  <c r="AL7" i="1" s="1"/>
  <c r="AK8" i="1" a="1"/>
  <c r="AK8" i="1" s="1"/>
  <c r="AL8" i="1" s="1"/>
  <c r="AK9" i="1" a="1"/>
  <c r="AK9" i="1" s="1"/>
  <c r="AL9" i="1" s="1"/>
  <c r="AK10" i="1" a="1"/>
  <c r="AK10" i="1" s="1"/>
  <c r="AL10" i="1" s="1"/>
  <c r="AK11" i="1" a="1"/>
  <c r="AK11" i="1" s="1"/>
  <c r="AL11" i="1" s="1"/>
  <c r="AK2" i="1" a="1"/>
  <c r="AK2" i="1" s="1"/>
  <c r="AL2" i="1" s="1"/>
  <c r="D8" i="1" a="1"/>
  <c r="D8" i="1" s="1"/>
  <c r="E8" i="1" a="1"/>
  <c r="E8" i="1" s="1"/>
  <c r="F8" i="1" a="1"/>
  <c r="F8" i="1" s="1"/>
  <c r="G8" i="1" a="1"/>
  <c r="G8" i="1" s="1"/>
  <c r="H8" i="1" a="1"/>
  <c r="H8" i="1" s="1"/>
  <c r="D6" i="1" a="1"/>
  <c r="D6" i="1" s="1"/>
  <c r="E6" i="1" a="1"/>
  <c r="E6" i="1" s="1"/>
  <c r="V6" i="1" s="1"/>
  <c r="F6" i="1" a="1"/>
  <c r="F6" i="1" s="1"/>
  <c r="G6" i="1" a="1"/>
  <c r="G6" i="1" s="1"/>
  <c r="H6" i="1" a="1"/>
  <c r="H6" i="1" s="1"/>
  <c r="D10" i="1" a="1"/>
  <c r="D10" i="1" s="1"/>
  <c r="E10" i="1" a="1"/>
  <c r="E10" i="1" s="1"/>
  <c r="F10" i="1" a="1"/>
  <c r="F10" i="1" s="1"/>
  <c r="G10" i="1" a="1"/>
  <c r="G10" i="1" s="1"/>
  <c r="H10" i="1" a="1"/>
  <c r="H10" i="1" s="1"/>
  <c r="D7" i="1" a="1"/>
  <c r="D7" i="1" s="1"/>
  <c r="H7" i="1" a="1"/>
  <c r="H7" i="1" s="1"/>
  <c r="G7" i="1" a="1"/>
  <c r="G7" i="1" s="1"/>
  <c r="F7" i="1" a="1"/>
  <c r="F7" i="1" s="1"/>
  <c r="E7" i="1" a="1"/>
  <c r="E7" i="1" s="1"/>
  <c r="H16" i="1" a="1"/>
  <c r="H16" i="1" s="1"/>
  <c r="G16" i="1" a="1"/>
  <c r="G16" i="1" s="1"/>
  <c r="F16" i="1" a="1"/>
  <c r="F16" i="1" s="1"/>
  <c r="E16" i="1" a="1"/>
  <c r="E16" i="1" s="1"/>
  <c r="D16" i="1" a="1"/>
  <c r="D16" i="1" s="1"/>
  <c r="D3" i="1" a="1"/>
  <c r="D3" i="1" s="1"/>
  <c r="E3" i="1" a="1"/>
  <c r="E3" i="1" s="1"/>
  <c r="F3" i="1" a="1"/>
  <c r="F3" i="1" s="1"/>
  <c r="G3" i="1" a="1"/>
  <c r="G3" i="1" s="1"/>
  <c r="H3" i="1" a="1"/>
  <c r="H3" i="1" s="1"/>
  <c r="D2" i="1" a="1"/>
  <c r="D2" i="1" s="1"/>
  <c r="E2" i="1" a="1"/>
  <c r="E2" i="1" s="1"/>
  <c r="F2" i="1" a="1"/>
  <c r="F2" i="1" s="1"/>
  <c r="G2" i="1" a="1"/>
  <c r="G2" i="1" s="1"/>
  <c r="H2" i="1" a="1"/>
  <c r="H2" i="1" s="1"/>
  <c r="L8" i="1" l="1"/>
  <c r="V8" i="1"/>
  <c r="L2" i="1"/>
  <c r="V2" i="1"/>
  <c r="L10" i="1"/>
  <c r="V10" i="1"/>
  <c r="L7" i="1"/>
  <c r="V7" i="1"/>
  <c r="L3" i="1"/>
  <c r="V3" i="1"/>
  <c r="L16" i="1"/>
  <c r="V16" i="1"/>
  <c r="L6" i="1"/>
  <c r="AM6" i="1"/>
  <c r="AL12" i="1"/>
  <c r="AM9" i="1"/>
  <c r="Q8" i="1"/>
  <c r="AM10" i="1"/>
  <c r="Q6" i="1"/>
  <c r="R6" i="1"/>
  <c r="R8" i="1"/>
  <c r="Q10" i="1"/>
  <c r="Q16" i="1"/>
  <c r="Q7" i="1"/>
  <c r="Q2" i="1"/>
  <c r="R10" i="1"/>
  <c r="R7" i="1"/>
  <c r="Q3" i="1"/>
  <c r="R16" i="1"/>
  <c r="R2" i="1"/>
  <c r="R3" i="1"/>
  <c r="H5" i="1" a="1"/>
  <c r="H5" i="1" s="1"/>
  <c r="G5" i="1" a="1"/>
  <c r="G5" i="1" s="1"/>
  <c r="F5" i="1" a="1"/>
  <c r="F5" i="1" s="1"/>
  <c r="E5" i="1" a="1"/>
  <c r="E5" i="1" s="1"/>
  <c r="D5" i="1" a="1"/>
  <c r="D5" i="1" s="1"/>
  <c r="H17" i="1" a="1"/>
  <c r="H17" i="1" s="1"/>
  <c r="G17" i="1" a="1"/>
  <c r="G17" i="1" s="1"/>
  <c r="F17" i="1" a="1"/>
  <c r="F17" i="1" s="1"/>
  <c r="E17" i="1" a="1"/>
  <c r="E17" i="1" s="1"/>
  <c r="D17" i="1" a="1"/>
  <c r="D17" i="1" s="1"/>
  <c r="H4" i="1" a="1"/>
  <c r="H4" i="1" s="1"/>
  <c r="G4" i="1" a="1"/>
  <c r="G4" i="1" s="1"/>
  <c r="F4" i="1" a="1"/>
  <c r="F4" i="1" s="1"/>
  <c r="E4" i="1" a="1"/>
  <c r="E4" i="1" s="1"/>
  <c r="D4" i="1" a="1"/>
  <c r="D4" i="1" s="1"/>
  <c r="L17" i="1" l="1"/>
  <c r="V17" i="1"/>
  <c r="L5" i="1"/>
  <c r="V5" i="1"/>
  <c r="L4" i="1"/>
  <c r="V4" i="1"/>
  <c r="AM2" i="1"/>
  <c r="AM8" i="1"/>
  <c r="AM4" i="1"/>
  <c r="AM5" i="1"/>
  <c r="AM7" i="1"/>
  <c r="Q4" i="1"/>
  <c r="Q5" i="1"/>
  <c r="R4" i="1"/>
  <c r="R5" i="1"/>
  <c r="R17" i="1"/>
  <c r="Q17" i="1"/>
  <c r="V56" i="1" l="1"/>
  <c r="Q56" i="1" s="1"/>
  <c r="V55" i="1"/>
  <c r="Q55" i="1" s="1"/>
  <c r="V51" i="1"/>
  <c r="V54" i="1"/>
  <c r="V52" i="1"/>
  <c r="V53" i="1"/>
  <c r="AM3" i="1"/>
  <c r="AM11" i="1"/>
  <c r="AM12" i="1" l="1"/>
  <c r="AN12" i="1" s="1"/>
  <c r="AJ12" i="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206">
    <bk>
      <extLst>
        <ext uri="{3e2802c4-a4d2-4d8b-9148-e3be6c30e623}">
          <xlrd:rvb i="2"/>
        </ext>
      </extLst>
    </bk>
    <bk>
      <extLst>
        <ext uri="{3e2802c4-a4d2-4d8b-9148-e3be6c30e623}">
          <xlrd:rvb i="3"/>
        </ext>
      </extLst>
    </bk>
    <bk>
      <extLst>
        <ext uri="{3e2802c4-a4d2-4d8b-9148-e3be6c30e623}">
          <xlrd:rvb i="4"/>
        </ext>
      </extLst>
    </bk>
    <bk>
      <extLst>
        <ext uri="{3e2802c4-a4d2-4d8b-9148-e3be6c30e623}">
          <xlrd:rvb i="7"/>
        </ext>
      </extLst>
    </bk>
    <bk>
      <extLst>
        <ext uri="{3e2802c4-a4d2-4d8b-9148-e3be6c30e623}">
          <xlrd:rvb i="8"/>
        </ext>
      </extLst>
    </bk>
    <bk>
      <extLst>
        <ext uri="{3e2802c4-a4d2-4d8b-9148-e3be6c30e623}">
          <xlrd:rvb i="11"/>
        </ext>
      </extLst>
    </bk>
    <bk>
      <extLst>
        <ext uri="{3e2802c4-a4d2-4d8b-9148-e3be6c30e623}">
          <xlrd:rvb i="12"/>
        </ext>
      </extLst>
    </bk>
    <bk>
      <extLst>
        <ext uri="{3e2802c4-a4d2-4d8b-9148-e3be6c30e623}">
          <xlrd:rvb i="15"/>
        </ext>
      </extLst>
    </bk>
    <bk>
      <extLst>
        <ext uri="{3e2802c4-a4d2-4d8b-9148-e3be6c30e623}">
          <xlrd:rvb i="16"/>
        </ext>
      </extLst>
    </bk>
    <bk>
      <extLst>
        <ext uri="{3e2802c4-a4d2-4d8b-9148-e3be6c30e623}">
          <xlrd:rvb i="19"/>
        </ext>
      </extLst>
    </bk>
    <bk>
      <extLst>
        <ext uri="{3e2802c4-a4d2-4d8b-9148-e3be6c30e623}">
          <xlrd:rvb i="20"/>
        </ext>
      </extLst>
    </bk>
    <bk>
      <extLst>
        <ext uri="{3e2802c4-a4d2-4d8b-9148-e3be6c30e623}">
          <xlrd:rvb i="23"/>
        </ext>
      </extLst>
    </bk>
    <bk>
      <extLst>
        <ext uri="{3e2802c4-a4d2-4d8b-9148-e3be6c30e623}">
          <xlrd:rvb i="24"/>
        </ext>
      </extLst>
    </bk>
    <bk>
      <extLst>
        <ext uri="{3e2802c4-a4d2-4d8b-9148-e3be6c30e623}">
          <xlrd:rvb i="27"/>
        </ext>
      </extLst>
    </bk>
    <bk>
      <extLst>
        <ext uri="{3e2802c4-a4d2-4d8b-9148-e3be6c30e623}">
          <xlrd:rvb i="28"/>
        </ext>
      </extLst>
    </bk>
    <bk>
      <extLst>
        <ext uri="{3e2802c4-a4d2-4d8b-9148-e3be6c30e623}">
          <xlrd:rvb i="31"/>
        </ext>
      </extLst>
    </bk>
    <bk>
      <extLst>
        <ext uri="{3e2802c4-a4d2-4d8b-9148-e3be6c30e623}">
          <xlrd:rvb i="32"/>
        </ext>
      </extLst>
    </bk>
    <bk>
      <extLst>
        <ext uri="{3e2802c4-a4d2-4d8b-9148-e3be6c30e623}">
          <xlrd:rvb i="35"/>
        </ext>
      </extLst>
    </bk>
    <bk>
      <extLst>
        <ext uri="{3e2802c4-a4d2-4d8b-9148-e3be6c30e623}">
          <xlrd:rvb i="36"/>
        </ext>
      </extLst>
    </bk>
    <bk>
      <extLst>
        <ext uri="{3e2802c4-a4d2-4d8b-9148-e3be6c30e623}">
          <xlrd:rvb i="39"/>
        </ext>
      </extLst>
    </bk>
    <bk>
      <extLst>
        <ext uri="{3e2802c4-a4d2-4d8b-9148-e3be6c30e623}">
          <xlrd:rvb i="40"/>
        </ext>
      </extLst>
    </bk>
    <bk>
      <extLst>
        <ext uri="{3e2802c4-a4d2-4d8b-9148-e3be6c30e623}">
          <xlrd:rvb i="43"/>
        </ext>
      </extLst>
    </bk>
    <bk>
      <extLst>
        <ext uri="{3e2802c4-a4d2-4d8b-9148-e3be6c30e623}">
          <xlrd:rvb i="44"/>
        </ext>
      </extLst>
    </bk>
    <bk>
      <extLst>
        <ext uri="{3e2802c4-a4d2-4d8b-9148-e3be6c30e623}">
          <xlrd:rvb i="47"/>
        </ext>
      </extLst>
    </bk>
    <bk>
      <extLst>
        <ext uri="{3e2802c4-a4d2-4d8b-9148-e3be6c30e623}">
          <xlrd:rvb i="48"/>
        </ext>
      </extLst>
    </bk>
    <bk>
      <extLst>
        <ext uri="{3e2802c4-a4d2-4d8b-9148-e3be6c30e623}">
          <xlrd:rvb i="51"/>
        </ext>
      </extLst>
    </bk>
    <bk>
      <extLst>
        <ext uri="{3e2802c4-a4d2-4d8b-9148-e3be6c30e623}">
          <xlrd:rvb i="52"/>
        </ext>
      </extLst>
    </bk>
    <bk>
      <extLst>
        <ext uri="{3e2802c4-a4d2-4d8b-9148-e3be6c30e623}">
          <xlrd:rvb i="55"/>
        </ext>
      </extLst>
    </bk>
    <bk>
      <extLst>
        <ext uri="{3e2802c4-a4d2-4d8b-9148-e3be6c30e623}">
          <xlrd:rvb i="56"/>
        </ext>
      </extLst>
    </bk>
    <bk>
      <extLst>
        <ext uri="{3e2802c4-a4d2-4d8b-9148-e3be6c30e623}">
          <xlrd:rvb i="59"/>
        </ext>
      </extLst>
    </bk>
    <bk>
      <extLst>
        <ext uri="{3e2802c4-a4d2-4d8b-9148-e3be6c30e623}">
          <xlrd:rvb i="60"/>
        </ext>
      </extLst>
    </bk>
    <bk>
      <extLst>
        <ext uri="{3e2802c4-a4d2-4d8b-9148-e3be6c30e623}">
          <xlrd:rvb i="63"/>
        </ext>
      </extLst>
    </bk>
    <bk>
      <extLst>
        <ext uri="{3e2802c4-a4d2-4d8b-9148-e3be6c30e623}">
          <xlrd:rvb i="64"/>
        </ext>
      </extLst>
    </bk>
    <bk>
      <extLst>
        <ext uri="{3e2802c4-a4d2-4d8b-9148-e3be6c30e623}">
          <xlrd:rvb i="67"/>
        </ext>
      </extLst>
    </bk>
    <bk>
      <extLst>
        <ext uri="{3e2802c4-a4d2-4d8b-9148-e3be6c30e623}">
          <xlrd:rvb i="68"/>
        </ext>
      </extLst>
    </bk>
    <bk>
      <extLst>
        <ext uri="{3e2802c4-a4d2-4d8b-9148-e3be6c30e623}">
          <xlrd:rvb i="71"/>
        </ext>
      </extLst>
    </bk>
    <bk>
      <extLst>
        <ext uri="{3e2802c4-a4d2-4d8b-9148-e3be6c30e623}">
          <xlrd:rvb i="72"/>
        </ext>
      </extLst>
    </bk>
    <bk>
      <extLst>
        <ext uri="{3e2802c4-a4d2-4d8b-9148-e3be6c30e623}">
          <xlrd:rvb i="75"/>
        </ext>
      </extLst>
    </bk>
    <bk>
      <extLst>
        <ext uri="{3e2802c4-a4d2-4d8b-9148-e3be6c30e623}">
          <xlrd:rvb i="76"/>
        </ext>
      </extLst>
    </bk>
    <bk>
      <extLst>
        <ext uri="{3e2802c4-a4d2-4d8b-9148-e3be6c30e623}">
          <xlrd:rvb i="79"/>
        </ext>
      </extLst>
    </bk>
    <bk>
      <extLst>
        <ext uri="{3e2802c4-a4d2-4d8b-9148-e3be6c30e623}">
          <xlrd:rvb i="80"/>
        </ext>
      </extLst>
    </bk>
    <bk>
      <extLst>
        <ext uri="{3e2802c4-a4d2-4d8b-9148-e3be6c30e623}">
          <xlrd:rvb i="83"/>
        </ext>
      </extLst>
    </bk>
    <bk>
      <extLst>
        <ext uri="{3e2802c4-a4d2-4d8b-9148-e3be6c30e623}">
          <xlrd:rvb i="84"/>
        </ext>
      </extLst>
    </bk>
    <bk>
      <extLst>
        <ext uri="{3e2802c4-a4d2-4d8b-9148-e3be6c30e623}">
          <xlrd:rvb i="87"/>
        </ext>
      </extLst>
    </bk>
    <bk>
      <extLst>
        <ext uri="{3e2802c4-a4d2-4d8b-9148-e3be6c30e623}">
          <xlrd:rvb i="88"/>
        </ext>
      </extLst>
    </bk>
    <bk>
      <extLst>
        <ext uri="{3e2802c4-a4d2-4d8b-9148-e3be6c30e623}">
          <xlrd:rvb i="91"/>
        </ext>
      </extLst>
    </bk>
    <bk>
      <extLst>
        <ext uri="{3e2802c4-a4d2-4d8b-9148-e3be6c30e623}">
          <xlrd:rvb i="92"/>
        </ext>
      </extLst>
    </bk>
    <bk>
      <extLst>
        <ext uri="{3e2802c4-a4d2-4d8b-9148-e3be6c30e623}">
          <xlrd:rvb i="95"/>
        </ext>
      </extLst>
    </bk>
    <bk>
      <extLst>
        <ext uri="{3e2802c4-a4d2-4d8b-9148-e3be6c30e623}">
          <xlrd:rvb i="96"/>
        </ext>
      </extLst>
    </bk>
    <bk>
      <extLst>
        <ext uri="{3e2802c4-a4d2-4d8b-9148-e3be6c30e623}">
          <xlrd:rvb i="99"/>
        </ext>
      </extLst>
    </bk>
    <bk>
      <extLst>
        <ext uri="{3e2802c4-a4d2-4d8b-9148-e3be6c30e623}">
          <xlrd:rvb i="100"/>
        </ext>
      </extLst>
    </bk>
    <bk>
      <extLst>
        <ext uri="{3e2802c4-a4d2-4d8b-9148-e3be6c30e623}">
          <xlrd:rvb i="103"/>
        </ext>
      </extLst>
    </bk>
    <bk>
      <extLst>
        <ext uri="{3e2802c4-a4d2-4d8b-9148-e3be6c30e623}">
          <xlrd:rvb i="104"/>
        </ext>
      </extLst>
    </bk>
    <bk>
      <extLst>
        <ext uri="{3e2802c4-a4d2-4d8b-9148-e3be6c30e623}">
          <xlrd:rvb i="107"/>
        </ext>
      </extLst>
    </bk>
    <bk>
      <extLst>
        <ext uri="{3e2802c4-a4d2-4d8b-9148-e3be6c30e623}">
          <xlrd:rvb i="108"/>
        </ext>
      </extLst>
    </bk>
    <bk>
      <extLst>
        <ext uri="{3e2802c4-a4d2-4d8b-9148-e3be6c30e623}">
          <xlrd:rvb i="111"/>
        </ext>
      </extLst>
    </bk>
    <bk>
      <extLst>
        <ext uri="{3e2802c4-a4d2-4d8b-9148-e3be6c30e623}">
          <xlrd:rvb i="112"/>
        </ext>
      </extLst>
    </bk>
    <bk>
      <extLst>
        <ext uri="{3e2802c4-a4d2-4d8b-9148-e3be6c30e623}">
          <xlrd:rvb i="115"/>
        </ext>
      </extLst>
    </bk>
    <bk>
      <extLst>
        <ext uri="{3e2802c4-a4d2-4d8b-9148-e3be6c30e623}">
          <xlrd:rvb i="116"/>
        </ext>
      </extLst>
    </bk>
    <bk>
      <extLst>
        <ext uri="{3e2802c4-a4d2-4d8b-9148-e3be6c30e623}">
          <xlrd:rvb i="119"/>
        </ext>
      </extLst>
    </bk>
    <bk>
      <extLst>
        <ext uri="{3e2802c4-a4d2-4d8b-9148-e3be6c30e623}">
          <xlrd:rvb i="120"/>
        </ext>
      </extLst>
    </bk>
    <bk>
      <extLst>
        <ext uri="{3e2802c4-a4d2-4d8b-9148-e3be6c30e623}">
          <xlrd:rvb i="123"/>
        </ext>
      </extLst>
    </bk>
    <bk>
      <extLst>
        <ext uri="{3e2802c4-a4d2-4d8b-9148-e3be6c30e623}">
          <xlrd:rvb i="124"/>
        </ext>
      </extLst>
    </bk>
    <bk>
      <extLst>
        <ext uri="{3e2802c4-a4d2-4d8b-9148-e3be6c30e623}">
          <xlrd:rvb i="127"/>
        </ext>
      </extLst>
    </bk>
    <bk>
      <extLst>
        <ext uri="{3e2802c4-a4d2-4d8b-9148-e3be6c30e623}">
          <xlrd:rvb i="128"/>
        </ext>
      </extLst>
    </bk>
    <bk>
      <extLst>
        <ext uri="{3e2802c4-a4d2-4d8b-9148-e3be6c30e623}">
          <xlrd:rvb i="131"/>
        </ext>
      </extLst>
    </bk>
    <bk>
      <extLst>
        <ext uri="{3e2802c4-a4d2-4d8b-9148-e3be6c30e623}">
          <xlrd:rvb i="132"/>
        </ext>
      </extLst>
    </bk>
    <bk>
      <extLst>
        <ext uri="{3e2802c4-a4d2-4d8b-9148-e3be6c30e623}">
          <xlrd:rvb i="135"/>
        </ext>
      </extLst>
    </bk>
    <bk>
      <extLst>
        <ext uri="{3e2802c4-a4d2-4d8b-9148-e3be6c30e623}">
          <xlrd:rvb i="136"/>
        </ext>
      </extLst>
    </bk>
    <bk>
      <extLst>
        <ext uri="{3e2802c4-a4d2-4d8b-9148-e3be6c30e623}">
          <xlrd:rvb i="139"/>
        </ext>
      </extLst>
    </bk>
    <bk>
      <extLst>
        <ext uri="{3e2802c4-a4d2-4d8b-9148-e3be6c30e623}">
          <xlrd:rvb i="140"/>
        </ext>
      </extLst>
    </bk>
    <bk>
      <extLst>
        <ext uri="{3e2802c4-a4d2-4d8b-9148-e3be6c30e623}">
          <xlrd:rvb i="143"/>
        </ext>
      </extLst>
    </bk>
    <bk>
      <extLst>
        <ext uri="{3e2802c4-a4d2-4d8b-9148-e3be6c30e623}">
          <xlrd:rvb i="144"/>
        </ext>
      </extLst>
    </bk>
    <bk>
      <extLst>
        <ext uri="{3e2802c4-a4d2-4d8b-9148-e3be6c30e623}">
          <xlrd:rvb i="147"/>
        </ext>
      </extLst>
    </bk>
    <bk>
      <extLst>
        <ext uri="{3e2802c4-a4d2-4d8b-9148-e3be6c30e623}">
          <xlrd:rvb i="148"/>
        </ext>
      </extLst>
    </bk>
    <bk>
      <extLst>
        <ext uri="{3e2802c4-a4d2-4d8b-9148-e3be6c30e623}">
          <xlrd:rvb i="151"/>
        </ext>
      </extLst>
    </bk>
    <bk>
      <extLst>
        <ext uri="{3e2802c4-a4d2-4d8b-9148-e3be6c30e623}">
          <xlrd:rvb i="152"/>
        </ext>
      </extLst>
    </bk>
    <bk>
      <extLst>
        <ext uri="{3e2802c4-a4d2-4d8b-9148-e3be6c30e623}">
          <xlrd:rvb i="155"/>
        </ext>
      </extLst>
    </bk>
    <bk>
      <extLst>
        <ext uri="{3e2802c4-a4d2-4d8b-9148-e3be6c30e623}">
          <xlrd:rvb i="156"/>
        </ext>
      </extLst>
    </bk>
    <bk>
      <extLst>
        <ext uri="{3e2802c4-a4d2-4d8b-9148-e3be6c30e623}">
          <xlrd:rvb i="159"/>
        </ext>
      </extLst>
    </bk>
    <bk>
      <extLst>
        <ext uri="{3e2802c4-a4d2-4d8b-9148-e3be6c30e623}">
          <xlrd:rvb i="160"/>
        </ext>
      </extLst>
    </bk>
    <bk>
      <extLst>
        <ext uri="{3e2802c4-a4d2-4d8b-9148-e3be6c30e623}">
          <xlrd:rvb i="163"/>
        </ext>
      </extLst>
    </bk>
    <bk>
      <extLst>
        <ext uri="{3e2802c4-a4d2-4d8b-9148-e3be6c30e623}">
          <xlrd:rvb i="164"/>
        </ext>
      </extLst>
    </bk>
    <bk>
      <extLst>
        <ext uri="{3e2802c4-a4d2-4d8b-9148-e3be6c30e623}">
          <xlrd:rvb i="167"/>
        </ext>
      </extLst>
    </bk>
    <bk>
      <extLst>
        <ext uri="{3e2802c4-a4d2-4d8b-9148-e3be6c30e623}">
          <xlrd:rvb i="168"/>
        </ext>
      </extLst>
    </bk>
    <bk>
      <extLst>
        <ext uri="{3e2802c4-a4d2-4d8b-9148-e3be6c30e623}">
          <xlrd:rvb i="171"/>
        </ext>
      </extLst>
    </bk>
    <bk>
      <extLst>
        <ext uri="{3e2802c4-a4d2-4d8b-9148-e3be6c30e623}">
          <xlrd:rvb i="172"/>
        </ext>
      </extLst>
    </bk>
    <bk>
      <extLst>
        <ext uri="{3e2802c4-a4d2-4d8b-9148-e3be6c30e623}">
          <xlrd:rvb i="175"/>
        </ext>
      </extLst>
    </bk>
    <bk>
      <extLst>
        <ext uri="{3e2802c4-a4d2-4d8b-9148-e3be6c30e623}">
          <xlrd:rvb i="176"/>
        </ext>
      </extLst>
    </bk>
    <bk>
      <extLst>
        <ext uri="{3e2802c4-a4d2-4d8b-9148-e3be6c30e623}">
          <xlrd:rvb i="179"/>
        </ext>
      </extLst>
    </bk>
    <bk>
      <extLst>
        <ext uri="{3e2802c4-a4d2-4d8b-9148-e3be6c30e623}">
          <xlrd:rvb i="180"/>
        </ext>
      </extLst>
    </bk>
    <bk>
      <extLst>
        <ext uri="{3e2802c4-a4d2-4d8b-9148-e3be6c30e623}">
          <xlrd:rvb i="183"/>
        </ext>
      </extLst>
    </bk>
    <bk>
      <extLst>
        <ext uri="{3e2802c4-a4d2-4d8b-9148-e3be6c30e623}">
          <xlrd:rvb i="184"/>
        </ext>
      </extLst>
    </bk>
    <bk>
      <extLst>
        <ext uri="{3e2802c4-a4d2-4d8b-9148-e3be6c30e623}">
          <xlrd:rvb i="187"/>
        </ext>
      </extLst>
    </bk>
    <bk>
      <extLst>
        <ext uri="{3e2802c4-a4d2-4d8b-9148-e3be6c30e623}">
          <xlrd:rvb i="188"/>
        </ext>
      </extLst>
    </bk>
    <bk>
      <extLst>
        <ext uri="{3e2802c4-a4d2-4d8b-9148-e3be6c30e623}">
          <xlrd:rvb i="190"/>
        </ext>
      </extLst>
    </bk>
    <bk>
      <extLst>
        <ext uri="{3e2802c4-a4d2-4d8b-9148-e3be6c30e623}">
          <xlrd:rvb i="191"/>
        </ext>
      </extLst>
    </bk>
    <bk>
      <extLst>
        <ext uri="{3e2802c4-a4d2-4d8b-9148-e3be6c30e623}">
          <xlrd:rvb i="192"/>
        </ext>
      </extLst>
    </bk>
    <bk>
      <extLst>
        <ext uri="{3e2802c4-a4d2-4d8b-9148-e3be6c30e623}">
          <xlrd:rvb i="194"/>
        </ext>
      </extLst>
    </bk>
    <bk>
      <extLst>
        <ext uri="{3e2802c4-a4d2-4d8b-9148-e3be6c30e623}">
          <xlrd:rvb i="195"/>
        </ext>
      </extLst>
    </bk>
    <bk>
      <extLst>
        <ext uri="{3e2802c4-a4d2-4d8b-9148-e3be6c30e623}">
          <xlrd:rvb i="197"/>
        </ext>
      </extLst>
    </bk>
    <bk>
      <extLst>
        <ext uri="{3e2802c4-a4d2-4d8b-9148-e3be6c30e623}">
          <xlrd:rvb i="198"/>
        </ext>
      </extLst>
    </bk>
    <bk>
      <extLst>
        <ext uri="{3e2802c4-a4d2-4d8b-9148-e3be6c30e623}">
          <xlrd:rvb i="200"/>
        </ext>
      </extLst>
    </bk>
    <bk>
      <extLst>
        <ext uri="{3e2802c4-a4d2-4d8b-9148-e3be6c30e623}">
          <xlrd:rvb i="201"/>
        </ext>
      </extLst>
    </bk>
    <bk>
      <extLst>
        <ext uri="{3e2802c4-a4d2-4d8b-9148-e3be6c30e623}">
          <xlrd:rvb i="203"/>
        </ext>
      </extLst>
    </bk>
    <bk>
      <extLst>
        <ext uri="{3e2802c4-a4d2-4d8b-9148-e3be6c30e623}">
          <xlrd:rvb i="204"/>
        </ext>
      </extLst>
    </bk>
    <bk>
      <extLst>
        <ext uri="{3e2802c4-a4d2-4d8b-9148-e3be6c30e623}">
          <xlrd:rvb i="206"/>
        </ext>
      </extLst>
    </bk>
    <bk>
      <extLst>
        <ext uri="{3e2802c4-a4d2-4d8b-9148-e3be6c30e623}">
          <xlrd:rvb i="207"/>
        </ext>
      </extLst>
    </bk>
    <bk>
      <extLst>
        <ext uri="{3e2802c4-a4d2-4d8b-9148-e3be6c30e623}">
          <xlrd:rvb i="209"/>
        </ext>
      </extLst>
    </bk>
    <bk>
      <extLst>
        <ext uri="{3e2802c4-a4d2-4d8b-9148-e3be6c30e623}">
          <xlrd:rvb i="210"/>
        </ext>
      </extLst>
    </bk>
    <bk>
      <extLst>
        <ext uri="{3e2802c4-a4d2-4d8b-9148-e3be6c30e623}">
          <xlrd:rvb i="212"/>
        </ext>
      </extLst>
    </bk>
    <bk>
      <extLst>
        <ext uri="{3e2802c4-a4d2-4d8b-9148-e3be6c30e623}">
          <xlrd:rvb i="213"/>
        </ext>
      </extLst>
    </bk>
    <bk>
      <extLst>
        <ext uri="{3e2802c4-a4d2-4d8b-9148-e3be6c30e623}">
          <xlrd:rvb i="215"/>
        </ext>
      </extLst>
    </bk>
    <bk>
      <extLst>
        <ext uri="{3e2802c4-a4d2-4d8b-9148-e3be6c30e623}">
          <xlrd:rvb i="216"/>
        </ext>
      </extLst>
    </bk>
    <bk>
      <extLst>
        <ext uri="{3e2802c4-a4d2-4d8b-9148-e3be6c30e623}">
          <xlrd:rvb i="218"/>
        </ext>
      </extLst>
    </bk>
    <bk>
      <extLst>
        <ext uri="{3e2802c4-a4d2-4d8b-9148-e3be6c30e623}">
          <xlrd:rvb i="219"/>
        </ext>
      </extLst>
    </bk>
    <bk>
      <extLst>
        <ext uri="{3e2802c4-a4d2-4d8b-9148-e3be6c30e623}">
          <xlrd:rvb i="221"/>
        </ext>
      </extLst>
    </bk>
    <bk>
      <extLst>
        <ext uri="{3e2802c4-a4d2-4d8b-9148-e3be6c30e623}">
          <xlrd:rvb i="222"/>
        </ext>
      </extLst>
    </bk>
    <bk>
      <extLst>
        <ext uri="{3e2802c4-a4d2-4d8b-9148-e3be6c30e623}">
          <xlrd:rvb i="224"/>
        </ext>
      </extLst>
    </bk>
    <bk>
      <extLst>
        <ext uri="{3e2802c4-a4d2-4d8b-9148-e3be6c30e623}">
          <xlrd:rvb i="225"/>
        </ext>
      </extLst>
    </bk>
    <bk>
      <extLst>
        <ext uri="{3e2802c4-a4d2-4d8b-9148-e3be6c30e623}">
          <xlrd:rvb i="227"/>
        </ext>
      </extLst>
    </bk>
    <bk>
      <extLst>
        <ext uri="{3e2802c4-a4d2-4d8b-9148-e3be6c30e623}">
          <xlrd:rvb i="228"/>
        </ext>
      </extLst>
    </bk>
    <bk>
      <extLst>
        <ext uri="{3e2802c4-a4d2-4d8b-9148-e3be6c30e623}">
          <xlrd:rvb i="230"/>
        </ext>
      </extLst>
    </bk>
    <bk>
      <extLst>
        <ext uri="{3e2802c4-a4d2-4d8b-9148-e3be6c30e623}">
          <xlrd:rvb i="231"/>
        </ext>
      </extLst>
    </bk>
    <bk>
      <extLst>
        <ext uri="{3e2802c4-a4d2-4d8b-9148-e3be6c30e623}">
          <xlrd:rvb i="233"/>
        </ext>
      </extLst>
    </bk>
    <bk>
      <extLst>
        <ext uri="{3e2802c4-a4d2-4d8b-9148-e3be6c30e623}">
          <xlrd:rvb i="234"/>
        </ext>
      </extLst>
    </bk>
    <bk>
      <extLst>
        <ext uri="{3e2802c4-a4d2-4d8b-9148-e3be6c30e623}">
          <xlrd:rvb i="236"/>
        </ext>
      </extLst>
    </bk>
    <bk>
      <extLst>
        <ext uri="{3e2802c4-a4d2-4d8b-9148-e3be6c30e623}">
          <xlrd:rvb i="237"/>
        </ext>
      </extLst>
    </bk>
    <bk>
      <extLst>
        <ext uri="{3e2802c4-a4d2-4d8b-9148-e3be6c30e623}">
          <xlrd:rvb i="239"/>
        </ext>
      </extLst>
    </bk>
    <bk>
      <extLst>
        <ext uri="{3e2802c4-a4d2-4d8b-9148-e3be6c30e623}">
          <xlrd:rvb i="240"/>
        </ext>
      </extLst>
    </bk>
    <bk>
      <extLst>
        <ext uri="{3e2802c4-a4d2-4d8b-9148-e3be6c30e623}">
          <xlrd:rvb i="242"/>
        </ext>
      </extLst>
    </bk>
    <bk>
      <extLst>
        <ext uri="{3e2802c4-a4d2-4d8b-9148-e3be6c30e623}">
          <xlrd:rvb i="243"/>
        </ext>
      </extLst>
    </bk>
    <bk>
      <extLst>
        <ext uri="{3e2802c4-a4d2-4d8b-9148-e3be6c30e623}">
          <xlrd:rvb i="245"/>
        </ext>
      </extLst>
    </bk>
    <bk>
      <extLst>
        <ext uri="{3e2802c4-a4d2-4d8b-9148-e3be6c30e623}">
          <xlrd:rvb i="246"/>
        </ext>
      </extLst>
    </bk>
    <bk>
      <extLst>
        <ext uri="{3e2802c4-a4d2-4d8b-9148-e3be6c30e623}">
          <xlrd:rvb i="248"/>
        </ext>
      </extLst>
    </bk>
    <bk>
      <extLst>
        <ext uri="{3e2802c4-a4d2-4d8b-9148-e3be6c30e623}">
          <xlrd:rvb i="249"/>
        </ext>
      </extLst>
    </bk>
    <bk>
      <extLst>
        <ext uri="{3e2802c4-a4d2-4d8b-9148-e3be6c30e623}">
          <xlrd:rvb i="251"/>
        </ext>
      </extLst>
    </bk>
    <bk>
      <extLst>
        <ext uri="{3e2802c4-a4d2-4d8b-9148-e3be6c30e623}">
          <xlrd:rvb i="252"/>
        </ext>
      </extLst>
    </bk>
    <bk>
      <extLst>
        <ext uri="{3e2802c4-a4d2-4d8b-9148-e3be6c30e623}">
          <xlrd:rvb i="254"/>
        </ext>
      </extLst>
    </bk>
    <bk>
      <extLst>
        <ext uri="{3e2802c4-a4d2-4d8b-9148-e3be6c30e623}">
          <xlrd:rvb i="255"/>
        </ext>
      </extLst>
    </bk>
    <bk>
      <extLst>
        <ext uri="{3e2802c4-a4d2-4d8b-9148-e3be6c30e623}">
          <xlrd:rvb i="258"/>
        </ext>
      </extLst>
    </bk>
    <bk>
      <extLst>
        <ext uri="{3e2802c4-a4d2-4d8b-9148-e3be6c30e623}">
          <xlrd:rvb i="259"/>
        </ext>
      </extLst>
    </bk>
    <bk>
      <extLst>
        <ext uri="{3e2802c4-a4d2-4d8b-9148-e3be6c30e623}">
          <xlrd:rvb i="262"/>
        </ext>
      </extLst>
    </bk>
    <bk>
      <extLst>
        <ext uri="{3e2802c4-a4d2-4d8b-9148-e3be6c30e623}">
          <xlrd:rvb i="263"/>
        </ext>
      </extLst>
    </bk>
    <bk>
      <extLst>
        <ext uri="{3e2802c4-a4d2-4d8b-9148-e3be6c30e623}">
          <xlrd:rvb i="266"/>
        </ext>
      </extLst>
    </bk>
    <bk>
      <extLst>
        <ext uri="{3e2802c4-a4d2-4d8b-9148-e3be6c30e623}">
          <xlrd:rvb i="267"/>
        </ext>
      </extLst>
    </bk>
    <bk>
      <extLst>
        <ext uri="{3e2802c4-a4d2-4d8b-9148-e3be6c30e623}">
          <xlrd:rvb i="270"/>
        </ext>
      </extLst>
    </bk>
    <bk>
      <extLst>
        <ext uri="{3e2802c4-a4d2-4d8b-9148-e3be6c30e623}">
          <xlrd:rvb i="271"/>
        </ext>
      </extLst>
    </bk>
    <bk>
      <extLst>
        <ext uri="{3e2802c4-a4d2-4d8b-9148-e3be6c30e623}">
          <xlrd:rvb i="274"/>
        </ext>
      </extLst>
    </bk>
    <bk>
      <extLst>
        <ext uri="{3e2802c4-a4d2-4d8b-9148-e3be6c30e623}">
          <xlrd:rvb i="275"/>
        </ext>
      </extLst>
    </bk>
    <bk>
      <extLst>
        <ext uri="{3e2802c4-a4d2-4d8b-9148-e3be6c30e623}">
          <xlrd:rvb i="278"/>
        </ext>
      </extLst>
    </bk>
    <bk>
      <extLst>
        <ext uri="{3e2802c4-a4d2-4d8b-9148-e3be6c30e623}">
          <xlrd:rvb i="279"/>
        </ext>
      </extLst>
    </bk>
    <bk>
      <extLst>
        <ext uri="{3e2802c4-a4d2-4d8b-9148-e3be6c30e623}">
          <xlrd:rvb i="282"/>
        </ext>
      </extLst>
    </bk>
    <bk>
      <extLst>
        <ext uri="{3e2802c4-a4d2-4d8b-9148-e3be6c30e623}">
          <xlrd:rvb i="283"/>
        </ext>
      </extLst>
    </bk>
    <bk>
      <extLst>
        <ext uri="{3e2802c4-a4d2-4d8b-9148-e3be6c30e623}">
          <xlrd:rvb i="286"/>
        </ext>
      </extLst>
    </bk>
    <bk>
      <extLst>
        <ext uri="{3e2802c4-a4d2-4d8b-9148-e3be6c30e623}">
          <xlrd:rvb i="287"/>
        </ext>
      </extLst>
    </bk>
    <bk>
      <extLst>
        <ext uri="{3e2802c4-a4d2-4d8b-9148-e3be6c30e623}">
          <xlrd:rvb i="290"/>
        </ext>
      </extLst>
    </bk>
    <bk>
      <extLst>
        <ext uri="{3e2802c4-a4d2-4d8b-9148-e3be6c30e623}">
          <xlrd:rvb i="291"/>
        </ext>
      </extLst>
    </bk>
    <bk>
      <extLst>
        <ext uri="{3e2802c4-a4d2-4d8b-9148-e3be6c30e623}">
          <xlrd:rvb i="294"/>
        </ext>
      </extLst>
    </bk>
    <bk>
      <extLst>
        <ext uri="{3e2802c4-a4d2-4d8b-9148-e3be6c30e623}">
          <xlrd:rvb i="295"/>
        </ext>
      </extLst>
    </bk>
    <bk>
      <extLst>
        <ext uri="{3e2802c4-a4d2-4d8b-9148-e3be6c30e623}">
          <xlrd:rvb i="298"/>
        </ext>
      </extLst>
    </bk>
    <bk>
      <extLst>
        <ext uri="{3e2802c4-a4d2-4d8b-9148-e3be6c30e623}">
          <xlrd:rvb i="299"/>
        </ext>
      </extLst>
    </bk>
    <bk>
      <extLst>
        <ext uri="{3e2802c4-a4d2-4d8b-9148-e3be6c30e623}">
          <xlrd:rvb i="302"/>
        </ext>
      </extLst>
    </bk>
    <bk>
      <extLst>
        <ext uri="{3e2802c4-a4d2-4d8b-9148-e3be6c30e623}">
          <xlrd:rvb i="303"/>
        </ext>
      </extLst>
    </bk>
    <bk>
      <extLst>
        <ext uri="{3e2802c4-a4d2-4d8b-9148-e3be6c30e623}">
          <xlrd:rvb i="306"/>
        </ext>
      </extLst>
    </bk>
    <bk>
      <extLst>
        <ext uri="{3e2802c4-a4d2-4d8b-9148-e3be6c30e623}">
          <xlrd:rvb i="307"/>
        </ext>
      </extLst>
    </bk>
    <bk>
      <extLst>
        <ext uri="{3e2802c4-a4d2-4d8b-9148-e3be6c30e623}">
          <xlrd:rvb i="310"/>
        </ext>
      </extLst>
    </bk>
    <bk>
      <extLst>
        <ext uri="{3e2802c4-a4d2-4d8b-9148-e3be6c30e623}">
          <xlrd:rvb i="311"/>
        </ext>
      </extLst>
    </bk>
    <bk>
      <extLst>
        <ext uri="{3e2802c4-a4d2-4d8b-9148-e3be6c30e623}">
          <xlrd:rvb i="314"/>
        </ext>
      </extLst>
    </bk>
    <bk>
      <extLst>
        <ext uri="{3e2802c4-a4d2-4d8b-9148-e3be6c30e623}">
          <xlrd:rvb i="315"/>
        </ext>
      </extLst>
    </bk>
    <bk>
      <extLst>
        <ext uri="{3e2802c4-a4d2-4d8b-9148-e3be6c30e623}">
          <xlrd:rvb i="318"/>
        </ext>
      </extLst>
    </bk>
    <bk>
      <extLst>
        <ext uri="{3e2802c4-a4d2-4d8b-9148-e3be6c30e623}">
          <xlrd:rvb i="319"/>
        </ext>
      </extLst>
    </bk>
    <bk>
      <extLst>
        <ext uri="{3e2802c4-a4d2-4d8b-9148-e3be6c30e623}">
          <xlrd:rvb i="322"/>
        </ext>
      </extLst>
    </bk>
    <bk>
      <extLst>
        <ext uri="{3e2802c4-a4d2-4d8b-9148-e3be6c30e623}">
          <xlrd:rvb i="323"/>
        </ext>
      </extLst>
    </bk>
    <bk>
      <extLst>
        <ext uri="{3e2802c4-a4d2-4d8b-9148-e3be6c30e623}">
          <xlrd:rvb i="326"/>
        </ext>
      </extLst>
    </bk>
    <bk>
      <extLst>
        <ext uri="{3e2802c4-a4d2-4d8b-9148-e3be6c30e623}">
          <xlrd:rvb i="327"/>
        </ext>
      </extLst>
    </bk>
    <bk>
      <extLst>
        <ext uri="{3e2802c4-a4d2-4d8b-9148-e3be6c30e623}">
          <xlrd:rvb i="330"/>
        </ext>
      </extLst>
    </bk>
    <bk>
      <extLst>
        <ext uri="{3e2802c4-a4d2-4d8b-9148-e3be6c30e623}">
          <xlrd:rvb i="331"/>
        </ext>
      </extLst>
    </bk>
    <bk>
      <extLst>
        <ext uri="{3e2802c4-a4d2-4d8b-9148-e3be6c30e623}">
          <xlrd:rvb i="334"/>
        </ext>
      </extLst>
    </bk>
    <bk>
      <extLst>
        <ext uri="{3e2802c4-a4d2-4d8b-9148-e3be6c30e623}">
          <xlrd:rvb i="335"/>
        </ext>
      </extLst>
    </bk>
    <bk>
      <extLst>
        <ext uri="{3e2802c4-a4d2-4d8b-9148-e3be6c30e623}">
          <xlrd:rvb i="338"/>
        </ext>
      </extLst>
    </bk>
    <bk>
      <extLst>
        <ext uri="{3e2802c4-a4d2-4d8b-9148-e3be6c30e623}">
          <xlrd:rvb i="339"/>
        </ext>
      </extLst>
    </bk>
    <bk>
      <extLst>
        <ext uri="{3e2802c4-a4d2-4d8b-9148-e3be6c30e623}">
          <xlrd:rvb i="342"/>
        </ext>
      </extLst>
    </bk>
    <bk>
      <extLst>
        <ext uri="{3e2802c4-a4d2-4d8b-9148-e3be6c30e623}">
          <xlrd:rvb i="343"/>
        </ext>
      </extLst>
    </bk>
    <bk>
      <extLst>
        <ext uri="{3e2802c4-a4d2-4d8b-9148-e3be6c30e623}">
          <xlrd:rvb i="346"/>
        </ext>
      </extLst>
    </bk>
    <bk>
      <extLst>
        <ext uri="{3e2802c4-a4d2-4d8b-9148-e3be6c30e623}">
          <xlrd:rvb i="347"/>
        </ext>
      </extLst>
    </bk>
    <bk>
      <extLst>
        <ext uri="{3e2802c4-a4d2-4d8b-9148-e3be6c30e623}">
          <xlrd:rvb i="350"/>
        </ext>
      </extLst>
    </bk>
    <bk>
      <extLst>
        <ext uri="{3e2802c4-a4d2-4d8b-9148-e3be6c30e623}">
          <xlrd:rvb i="351"/>
        </ext>
      </extLst>
    </bk>
    <bk>
      <extLst>
        <ext uri="{3e2802c4-a4d2-4d8b-9148-e3be6c30e623}">
          <xlrd:rvb i="354"/>
        </ext>
      </extLst>
    </bk>
    <bk>
      <extLst>
        <ext uri="{3e2802c4-a4d2-4d8b-9148-e3be6c30e623}">
          <xlrd:rvb i="355"/>
        </ext>
      </extLst>
    </bk>
    <bk>
      <extLst>
        <ext uri="{3e2802c4-a4d2-4d8b-9148-e3be6c30e623}">
          <xlrd:rvb i="358"/>
        </ext>
      </extLst>
    </bk>
    <bk>
      <extLst>
        <ext uri="{3e2802c4-a4d2-4d8b-9148-e3be6c30e623}">
          <xlrd:rvb i="359"/>
        </ext>
      </extLst>
    </bk>
    <bk>
      <extLst>
        <ext uri="{3e2802c4-a4d2-4d8b-9148-e3be6c30e623}">
          <xlrd:rvb i="362"/>
        </ext>
      </extLst>
    </bk>
    <bk>
      <extLst>
        <ext uri="{3e2802c4-a4d2-4d8b-9148-e3be6c30e623}">
          <xlrd:rvb i="363"/>
        </ext>
      </extLst>
    </bk>
    <bk>
      <extLst>
        <ext uri="{3e2802c4-a4d2-4d8b-9148-e3be6c30e623}">
          <xlrd:rvb i="366"/>
        </ext>
      </extLst>
    </bk>
    <bk>
      <extLst>
        <ext uri="{3e2802c4-a4d2-4d8b-9148-e3be6c30e623}">
          <xlrd:rvb i="367"/>
        </ext>
      </extLst>
    </bk>
    <bk>
      <extLst>
        <ext uri="{3e2802c4-a4d2-4d8b-9148-e3be6c30e623}">
          <xlrd:rvb i="370"/>
        </ext>
      </extLst>
    </bk>
    <bk>
      <extLst>
        <ext uri="{3e2802c4-a4d2-4d8b-9148-e3be6c30e623}">
          <xlrd:rvb i="371"/>
        </ext>
      </extLst>
    </bk>
    <bk>
      <extLst>
        <ext uri="{3e2802c4-a4d2-4d8b-9148-e3be6c30e623}">
          <xlrd:rvb i="374"/>
        </ext>
      </extLst>
    </bk>
    <bk>
      <extLst>
        <ext uri="{3e2802c4-a4d2-4d8b-9148-e3be6c30e623}">
          <xlrd:rvb i="375"/>
        </ext>
      </extLst>
    </bk>
    <bk>
      <extLst>
        <ext uri="{3e2802c4-a4d2-4d8b-9148-e3be6c30e623}">
          <xlrd:rvb i="378"/>
        </ext>
      </extLst>
    </bk>
    <bk>
      <extLst>
        <ext uri="{3e2802c4-a4d2-4d8b-9148-e3be6c30e623}">
          <xlrd:rvb i="379"/>
        </ext>
      </extLst>
    </bk>
    <bk>
      <extLst>
        <ext uri="{3e2802c4-a4d2-4d8b-9148-e3be6c30e623}">
          <xlrd:rvb i="382"/>
        </ext>
      </extLst>
    </bk>
    <bk>
      <extLst>
        <ext uri="{3e2802c4-a4d2-4d8b-9148-e3be6c30e623}">
          <xlrd:rvb i="383"/>
        </ext>
      </extLst>
    </bk>
    <bk>
      <extLst>
        <ext uri="{3e2802c4-a4d2-4d8b-9148-e3be6c30e623}">
          <xlrd:rvb i="386"/>
        </ext>
      </extLst>
    </bk>
    <bk>
      <extLst>
        <ext uri="{3e2802c4-a4d2-4d8b-9148-e3be6c30e623}">
          <xlrd:rvb i="387"/>
        </ext>
      </extLst>
    </bk>
  </futureMetadata>
  <cellMetadata count="1">
    <bk>
      <rc t="1" v="0"/>
    </bk>
  </cellMetadata>
  <valueMetadata count="206">
    <bk>
      <rc t="2" v="0"/>
    </bk>
    <bk>
      <rc t="2" v="1"/>
    </bk>
    <bk>
      <rc t="2" v="2"/>
    </bk>
    <bk>
      <rc t="2" v="3"/>
    </bk>
    <bk>
      <rc t="2" v="4"/>
    </bk>
    <bk>
      <rc t="2" v="5"/>
    </bk>
    <bk>
      <rc t="2" v="6"/>
    </bk>
    <bk>
      <rc t="2" v="7"/>
    </bk>
    <bk>
      <rc t="2" v="8"/>
    </bk>
    <bk>
      <rc t="2" v="9"/>
    </bk>
    <bk>
      <rc t="2" v="10"/>
    </bk>
    <bk>
      <rc t="2" v="11"/>
    </bk>
    <bk>
      <rc t="2" v="12"/>
    </bk>
    <bk>
      <rc t="2" v="13"/>
    </bk>
    <bk>
      <rc t="2" v="14"/>
    </bk>
    <bk>
      <rc t="2" v="15"/>
    </bk>
    <bk>
      <rc t="2" v="16"/>
    </bk>
    <bk>
      <rc t="2" v="17"/>
    </bk>
    <bk>
      <rc t="2" v="18"/>
    </bk>
    <bk>
      <rc t="2" v="19"/>
    </bk>
    <bk>
      <rc t="2" v="20"/>
    </bk>
    <bk>
      <rc t="2" v="21"/>
    </bk>
    <bk>
      <rc t="2" v="22"/>
    </bk>
    <bk>
      <rc t="2" v="23"/>
    </bk>
    <bk>
      <rc t="2" v="24"/>
    </bk>
    <bk>
      <rc t="2" v="25"/>
    </bk>
    <bk>
      <rc t="2" v="26"/>
    </bk>
    <bk>
      <rc t="2" v="27"/>
    </bk>
    <bk>
      <rc t="2" v="28"/>
    </bk>
    <bk>
      <rc t="2" v="29"/>
    </bk>
    <bk>
      <rc t="2" v="30"/>
    </bk>
    <bk>
      <rc t="2" v="31"/>
    </bk>
    <bk>
      <rc t="2" v="32"/>
    </bk>
    <bk>
      <rc t="2" v="33"/>
    </bk>
    <bk>
      <rc t="2" v="34"/>
    </bk>
    <bk>
      <rc t="2" v="35"/>
    </bk>
    <bk>
      <rc t="2" v="36"/>
    </bk>
    <bk>
      <rc t="2" v="37"/>
    </bk>
    <bk>
      <rc t="2" v="38"/>
    </bk>
    <bk>
      <rc t="2" v="39"/>
    </bk>
    <bk>
      <rc t="2" v="40"/>
    </bk>
    <bk>
      <rc t="2" v="41"/>
    </bk>
    <bk>
      <rc t="2" v="42"/>
    </bk>
    <bk>
      <rc t="2" v="43"/>
    </bk>
    <bk>
      <rc t="2" v="44"/>
    </bk>
    <bk>
      <rc t="2" v="45"/>
    </bk>
    <bk>
      <rc t="2" v="46"/>
    </bk>
    <bk>
      <rc t="2" v="47"/>
    </bk>
    <bk>
      <rc t="2" v="48"/>
    </bk>
    <bk>
      <rc t="2" v="49"/>
    </bk>
    <bk>
      <rc t="2" v="50"/>
    </bk>
    <bk>
      <rc t="2" v="51"/>
    </bk>
    <bk>
      <rc t="2" v="52"/>
    </bk>
    <bk>
      <rc t="2" v="53"/>
    </bk>
    <bk>
      <rc t="2" v="54"/>
    </bk>
    <bk>
      <rc t="2" v="55"/>
    </bk>
    <bk>
      <rc t="2" v="56"/>
    </bk>
    <bk>
      <rc t="2" v="57"/>
    </bk>
    <bk>
      <rc t="2" v="58"/>
    </bk>
    <bk>
      <rc t="2" v="59"/>
    </bk>
    <bk>
      <rc t="2" v="60"/>
    </bk>
    <bk>
      <rc t="2" v="61"/>
    </bk>
    <bk>
      <rc t="2" v="62"/>
    </bk>
    <bk>
      <rc t="2" v="63"/>
    </bk>
    <bk>
      <rc t="2" v="64"/>
    </bk>
    <bk>
      <rc t="2" v="65"/>
    </bk>
    <bk>
      <rc t="2" v="66"/>
    </bk>
    <bk>
      <rc t="2" v="67"/>
    </bk>
    <bk>
      <rc t="2" v="68"/>
    </bk>
    <bk>
      <rc t="2" v="69"/>
    </bk>
    <bk>
      <rc t="2" v="70"/>
    </bk>
    <bk>
      <rc t="2" v="71"/>
    </bk>
    <bk>
      <rc t="2" v="72"/>
    </bk>
    <bk>
      <rc t="2" v="73"/>
    </bk>
    <bk>
      <rc t="2" v="74"/>
    </bk>
    <bk>
      <rc t="2" v="75"/>
    </bk>
    <bk>
      <rc t="2" v="76"/>
    </bk>
    <bk>
      <rc t="2" v="77"/>
    </bk>
    <bk>
      <rc t="2" v="78"/>
    </bk>
    <bk>
      <rc t="2" v="79"/>
    </bk>
    <bk>
      <rc t="2" v="80"/>
    </bk>
    <bk>
      <rc t="2" v="81"/>
    </bk>
    <bk>
      <rc t="2" v="82"/>
    </bk>
    <bk>
      <rc t="2" v="83"/>
    </bk>
    <bk>
      <rc t="2" v="84"/>
    </bk>
    <bk>
      <rc t="2" v="85"/>
    </bk>
    <bk>
      <rc t="2" v="86"/>
    </bk>
    <bk>
      <rc t="2" v="87"/>
    </bk>
    <bk>
      <rc t="2" v="88"/>
    </bk>
    <bk>
      <rc t="2" v="89"/>
    </bk>
    <bk>
      <rc t="2" v="90"/>
    </bk>
    <bk>
      <rc t="2" v="91"/>
    </bk>
    <bk>
      <rc t="2" v="92"/>
    </bk>
    <bk>
      <rc t="2" v="93"/>
    </bk>
    <bk>
      <rc t="2" v="94"/>
    </bk>
    <bk>
      <rc t="2" v="95"/>
    </bk>
    <bk>
      <rc t="2" v="96"/>
    </bk>
    <bk>
      <rc t="2" v="97"/>
    </bk>
    <bk>
      <rc t="2" v="98"/>
    </bk>
    <bk>
      <rc t="2" v="99"/>
    </bk>
    <bk>
      <rc t="2" v="100"/>
    </bk>
    <bk>
      <rc t="2" v="101"/>
    </bk>
    <bk>
      <rc t="2" v="102"/>
    </bk>
    <bk>
      <rc t="2" v="103"/>
    </bk>
    <bk>
      <rc t="2" v="104"/>
    </bk>
    <bk>
      <rc t="2" v="105"/>
    </bk>
    <bk>
      <rc t="2" v="106"/>
    </bk>
    <bk>
      <rc t="2" v="107"/>
    </bk>
    <bk>
      <rc t="2" v="108"/>
    </bk>
    <bk>
      <rc t="2" v="109"/>
    </bk>
    <bk>
      <rc t="2" v="110"/>
    </bk>
    <bk>
      <rc t="2" v="111"/>
    </bk>
    <bk>
      <rc t="2" v="112"/>
    </bk>
    <bk>
      <rc t="2" v="113"/>
    </bk>
    <bk>
      <rc t="2" v="114"/>
    </bk>
    <bk>
      <rc t="2" v="115"/>
    </bk>
    <bk>
      <rc t="2" v="116"/>
    </bk>
    <bk>
      <rc t="2" v="117"/>
    </bk>
    <bk>
      <rc t="2" v="118"/>
    </bk>
    <bk>
      <rc t="2" v="119"/>
    </bk>
    <bk>
      <rc t="2" v="120"/>
    </bk>
    <bk>
      <rc t="2" v="121"/>
    </bk>
    <bk>
      <rc t="2" v="122"/>
    </bk>
    <bk>
      <rc t="2" v="123"/>
    </bk>
    <bk>
      <rc t="2" v="124"/>
    </bk>
    <bk>
      <rc t="2" v="125"/>
    </bk>
    <bk>
      <rc t="2" v="126"/>
    </bk>
    <bk>
      <rc t="2" v="127"/>
    </bk>
    <bk>
      <rc t="2" v="128"/>
    </bk>
    <bk>
      <rc t="2" v="129"/>
    </bk>
    <bk>
      <rc t="2" v="130"/>
    </bk>
    <bk>
      <rc t="2" v="131"/>
    </bk>
    <bk>
      <rc t="2" v="132"/>
    </bk>
    <bk>
      <rc t="2" v="133"/>
    </bk>
    <bk>
      <rc t="2" v="134"/>
    </bk>
    <bk>
      <rc t="2" v="135"/>
    </bk>
    <bk>
      <rc t="2" v="136"/>
    </bk>
    <bk>
      <rc t="2" v="137"/>
    </bk>
    <bk>
      <rc t="2" v="138"/>
    </bk>
    <bk>
      <rc t="2" v="139"/>
    </bk>
    <bk>
      <rc t="2" v="140"/>
    </bk>
    <bk>
      <rc t="2" v="141"/>
    </bk>
    <bk>
      <rc t="2" v="142"/>
    </bk>
    <bk>
      <rc t="2" v="143"/>
    </bk>
    <bk>
      <rc t="2" v="144"/>
    </bk>
    <bk>
      <rc t="2" v="145"/>
    </bk>
    <bk>
      <rc t="2" v="146"/>
    </bk>
    <bk>
      <rc t="2" v="147"/>
    </bk>
    <bk>
      <rc t="2" v="148"/>
    </bk>
    <bk>
      <rc t="2" v="149"/>
    </bk>
    <bk>
      <rc t="2" v="150"/>
    </bk>
    <bk>
      <rc t="2" v="151"/>
    </bk>
    <bk>
      <rc t="2" v="152"/>
    </bk>
    <bk>
      <rc t="2" v="153"/>
    </bk>
    <bk>
      <rc t="2" v="154"/>
    </bk>
    <bk>
      <rc t="2" v="155"/>
    </bk>
    <bk>
      <rc t="2" v="156"/>
    </bk>
    <bk>
      <rc t="2" v="157"/>
    </bk>
    <bk>
      <rc t="2" v="158"/>
    </bk>
    <bk>
      <rc t="2" v="159"/>
    </bk>
    <bk>
      <rc t="2" v="160"/>
    </bk>
    <bk>
      <rc t="2" v="161"/>
    </bk>
    <bk>
      <rc t="2" v="162"/>
    </bk>
    <bk>
      <rc t="2" v="163"/>
    </bk>
    <bk>
      <rc t="2" v="164"/>
    </bk>
    <bk>
      <rc t="2" v="165"/>
    </bk>
    <bk>
      <rc t="2" v="166"/>
    </bk>
    <bk>
      <rc t="2" v="167"/>
    </bk>
    <bk>
      <rc t="2" v="168"/>
    </bk>
    <bk>
      <rc t="2" v="169"/>
    </bk>
    <bk>
      <rc t="2" v="170"/>
    </bk>
    <bk>
      <rc t="2" v="171"/>
    </bk>
    <bk>
      <rc t="2" v="172"/>
    </bk>
    <bk>
      <rc t="2" v="173"/>
    </bk>
    <bk>
      <rc t="2" v="174"/>
    </bk>
    <bk>
      <rc t="2" v="175"/>
    </bk>
    <bk>
      <rc t="2" v="176"/>
    </bk>
    <bk>
      <rc t="2" v="177"/>
    </bk>
    <bk>
      <rc t="2" v="178"/>
    </bk>
    <bk>
      <rc t="2" v="179"/>
    </bk>
    <bk>
      <rc t="2" v="180"/>
    </bk>
    <bk>
      <rc t="2" v="181"/>
    </bk>
    <bk>
      <rc t="2" v="182"/>
    </bk>
    <bk>
      <rc t="2" v="183"/>
    </bk>
    <bk>
      <rc t="2" v="184"/>
    </bk>
    <bk>
      <rc t="2" v="185"/>
    </bk>
    <bk>
      <rc t="2" v="186"/>
    </bk>
    <bk>
      <rc t="2" v="187"/>
    </bk>
    <bk>
      <rc t="2" v="188"/>
    </bk>
    <bk>
      <rc t="2" v="189"/>
    </bk>
    <bk>
      <rc t="2" v="190"/>
    </bk>
    <bk>
      <rc t="2" v="191"/>
    </bk>
    <bk>
      <rc t="2" v="192"/>
    </bk>
    <bk>
      <rc t="2" v="193"/>
    </bk>
    <bk>
      <rc t="2" v="194"/>
    </bk>
    <bk>
      <rc t="2" v="195"/>
    </bk>
    <bk>
      <rc t="2" v="196"/>
    </bk>
    <bk>
      <rc t="2" v="197"/>
    </bk>
    <bk>
      <rc t="2" v="198"/>
    </bk>
    <bk>
      <rc t="2" v="199"/>
    </bk>
    <bk>
      <rc t="2" v="200"/>
    </bk>
    <bk>
      <rc t="2" v="201"/>
    </bk>
    <bk>
      <rc t="2" v="202"/>
    </bk>
    <bk>
      <rc t="2" v="203"/>
    </bk>
    <bk>
      <rc t="2" v="204"/>
    </bk>
    <bk>
      <rc t="2" v="205"/>
    </bk>
  </valueMetadata>
</metadata>
</file>

<file path=xl/sharedStrings.xml><?xml version="1.0" encoding="utf-8"?>
<sst xmlns="http://schemas.openxmlformats.org/spreadsheetml/2006/main" count="172" uniqueCount="118">
  <si>
    <t>Volume ratio</t>
    <phoneticPr fontId="1" type="noConversion"/>
  </si>
  <si>
    <t>變動</t>
    <phoneticPr fontId="1" type="noConversion"/>
  </si>
  <si>
    <t>最新股價</t>
    <phoneticPr fontId="1" type="noConversion"/>
  </si>
  <si>
    <t>離高位</t>
    <phoneticPr fontId="1" type="noConversion"/>
  </si>
  <si>
    <t>1年高位</t>
    <phoneticPr fontId="1" type="noConversion"/>
  </si>
  <si>
    <t>1年低位</t>
    <phoneticPr fontId="1" type="noConversion"/>
  </si>
  <si>
    <t>由低位</t>
    <phoneticPr fontId="1" type="noConversion"/>
  </si>
  <si>
    <t>公司名</t>
    <phoneticPr fontId="1" type="noConversion"/>
  </si>
  <si>
    <t>編號</t>
    <phoneticPr fontId="1" type="noConversion"/>
  </si>
  <si>
    <t>持有股數</t>
    <phoneticPr fontId="1" type="noConversion"/>
  </si>
  <si>
    <t>previous close</t>
    <phoneticPr fontId="1" type="noConversion"/>
  </si>
  <si>
    <t>previous worth</t>
    <phoneticPr fontId="1" type="noConversion"/>
  </si>
  <si>
    <t>daily change</t>
    <phoneticPr fontId="1" type="noConversion"/>
  </si>
  <si>
    <t>YTD</t>
    <phoneticPr fontId="1" type="noConversion"/>
  </si>
  <si>
    <t>尼日利亞</t>
    <phoneticPr fontId="1" type="noConversion"/>
  </si>
  <si>
    <t>墨西哥</t>
    <phoneticPr fontId="1" type="noConversion"/>
  </si>
  <si>
    <t>愛爾蘭</t>
    <phoneticPr fontId="1" type="noConversion"/>
  </si>
  <si>
    <t>阿根廷</t>
    <phoneticPr fontId="1" type="noConversion"/>
  </si>
  <si>
    <t>西班牙</t>
    <phoneticPr fontId="1" type="noConversion"/>
  </si>
  <si>
    <t>法國</t>
    <phoneticPr fontId="1" type="noConversion"/>
  </si>
  <si>
    <t>希臘</t>
    <phoneticPr fontId="1" type="noConversion"/>
  </si>
  <si>
    <t>德國</t>
    <phoneticPr fontId="1" type="noConversion"/>
  </si>
  <si>
    <t>台灣</t>
    <phoneticPr fontId="1" type="noConversion"/>
  </si>
  <si>
    <t>荷蘭</t>
    <phoneticPr fontId="1" type="noConversion"/>
  </si>
  <si>
    <t>意大利</t>
    <phoneticPr fontId="1" type="noConversion"/>
  </si>
  <si>
    <t>南韓</t>
    <phoneticPr fontId="1" type="noConversion"/>
  </si>
  <si>
    <t>智利</t>
    <phoneticPr fontId="1" type="noConversion"/>
  </si>
  <si>
    <t>美國</t>
    <phoneticPr fontId="1" type="noConversion"/>
  </si>
  <si>
    <t>瑞典</t>
    <phoneticPr fontId="1" type="noConversion"/>
  </si>
  <si>
    <t>丹麥</t>
    <phoneticPr fontId="1" type="noConversion"/>
  </si>
  <si>
    <t>日本</t>
    <phoneticPr fontId="1" type="noConversion"/>
  </si>
  <si>
    <t>秘魯</t>
    <phoneticPr fontId="1" type="noConversion"/>
  </si>
  <si>
    <t>澳洲</t>
    <phoneticPr fontId="1" type="noConversion"/>
  </si>
  <si>
    <t>葡萄牙</t>
    <phoneticPr fontId="1" type="noConversion"/>
  </si>
  <si>
    <t>紐西蘭</t>
    <phoneticPr fontId="1" type="noConversion"/>
  </si>
  <si>
    <t>菲律賓</t>
    <phoneticPr fontId="1" type="noConversion"/>
  </si>
  <si>
    <t>中國</t>
    <phoneticPr fontId="1" type="noConversion"/>
  </si>
  <si>
    <t>沙地阿拉伯</t>
    <phoneticPr fontId="1" type="noConversion"/>
  </si>
  <si>
    <t>越南</t>
    <phoneticPr fontId="1" type="noConversion"/>
  </si>
  <si>
    <t>波蘭</t>
    <phoneticPr fontId="1" type="noConversion"/>
  </si>
  <si>
    <t>以色列</t>
    <phoneticPr fontId="1" type="noConversion"/>
  </si>
  <si>
    <t>卡塔爾</t>
    <phoneticPr fontId="1" type="noConversion"/>
  </si>
  <si>
    <t>馬來西亞</t>
    <phoneticPr fontId="1" type="noConversion"/>
  </si>
  <si>
    <t>哥倫比亞</t>
    <phoneticPr fontId="1" type="noConversion"/>
  </si>
  <si>
    <t>挪威</t>
    <phoneticPr fontId="1" type="noConversion"/>
  </si>
  <si>
    <t>南非</t>
    <phoneticPr fontId="1" type="noConversion"/>
  </si>
  <si>
    <t>泰國</t>
    <phoneticPr fontId="1" type="noConversion"/>
  </si>
  <si>
    <t>香港</t>
    <phoneticPr fontId="1" type="noConversion"/>
  </si>
  <si>
    <t>印度</t>
    <phoneticPr fontId="1" type="noConversion"/>
  </si>
  <si>
    <t>阿聯酋</t>
    <phoneticPr fontId="1" type="noConversion"/>
  </si>
  <si>
    <t>埃及</t>
    <phoneticPr fontId="1" type="noConversion"/>
  </si>
  <si>
    <t>巴基斯坦</t>
    <phoneticPr fontId="1" type="noConversion"/>
  </si>
  <si>
    <t>土耳其</t>
    <phoneticPr fontId="1" type="noConversion"/>
  </si>
  <si>
    <t>AUM（百萬）</t>
    <phoneticPr fontId="1" type="noConversion"/>
  </si>
  <si>
    <t>成交股數</t>
    <phoneticPr fontId="1" type="noConversion"/>
  </si>
  <si>
    <t>平均成交股數</t>
    <phoneticPr fontId="1" type="noConversion"/>
  </si>
  <si>
    <t>大約日均成交（百萬$）</t>
    <phoneticPr fontId="1" type="noConversion"/>
  </si>
  <si>
    <t>股數</t>
    <phoneticPr fontId="1" type="noConversion"/>
  </si>
  <si>
    <t>成本</t>
    <phoneticPr fontId="1" type="noConversion"/>
  </si>
  <si>
    <t>賺蝕</t>
    <phoneticPr fontId="1" type="noConversion"/>
  </si>
  <si>
    <t>最新</t>
    <phoneticPr fontId="1" type="noConversion"/>
  </si>
  <si>
    <t>年頭</t>
    <phoneticPr fontId="1" type="noConversion"/>
  </si>
  <si>
    <t>歐元</t>
    <phoneticPr fontId="1" type="noConversion"/>
  </si>
  <si>
    <t>英鎊</t>
    <phoneticPr fontId="1" type="noConversion"/>
  </si>
  <si>
    <t>瑞郎</t>
    <phoneticPr fontId="1" type="noConversion"/>
  </si>
  <si>
    <t>人民幣</t>
    <phoneticPr fontId="1" type="noConversion"/>
  </si>
  <si>
    <t>日圓</t>
    <phoneticPr fontId="1" type="noConversion"/>
  </si>
  <si>
    <t>韓圜</t>
    <phoneticPr fontId="1" type="noConversion"/>
  </si>
  <si>
    <t>台幣</t>
    <phoneticPr fontId="1" type="noConversion"/>
  </si>
  <si>
    <t>坡紙</t>
    <phoneticPr fontId="1" type="noConversion"/>
  </si>
  <si>
    <t>馬來西亞令吉</t>
    <phoneticPr fontId="1" type="noConversion"/>
  </si>
  <si>
    <t>泰銖</t>
    <phoneticPr fontId="1" type="noConversion"/>
  </si>
  <si>
    <t>印度盧比</t>
    <phoneticPr fontId="1" type="noConversion"/>
  </si>
  <si>
    <t>印尼盾</t>
    <phoneticPr fontId="1" type="noConversion"/>
  </si>
  <si>
    <t>越南盾</t>
    <phoneticPr fontId="1" type="noConversion"/>
  </si>
  <si>
    <t>菲律賓披索</t>
    <phoneticPr fontId="1" type="noConversion"/>
  </si>
  <si>
    <t>南非蘭特</t>
    <phoneticPr fontId="1" type="noConversion"/>
  </si>
  <si>
    <t>巴西雷亞爾</t>
    <phoneticPr fontId="1" type="noConversion"/>
  </si>
  <si>
    <t>俄羅斯盧布</t>
    <phoneticPr fontId="1" type="noConversion"/>
  </si>
  <si>
    <t>土耳其里拉</t>
    <phoneticPr fontId="1" type="noConversion"/>
  </si>
  <si>
    <t>巴基斯坦盧比</t>
    <phoneticPr fontId="1" type="noConversion"/>
  </si>
  <si>
    <t>加紙</t>
    <phoneticPr fontId="1" type="noConversion"/>
  </si>
  <si>
    <t>澳洲紙</t>
    <phoneticPr fontId="1" type="noConversion"/>
  </si>
  <si>
    <t>紐紙</t>
    <phoneticPr fontId="1" type="noConversion"/>
  </si>
  <si>
    <t>1-3年</t>
    <phoneticPr fontId="1" type="noConversion"/>
  </si>
  <si>
    <t>3-7年</t>
    <phoneticPr fontId="1" type="noConversion"/>
  </si>
  <si>
    <t>7-10年</t>
    <phoneticPr fontId="1" type="noConversion"/>
  </si>
  <si>
    <t>20年以上</t>
    <phoneticPr fontId="1" type="noConversion"/>
  </si>
  <si>
    <t>混合IG</t>
    <phoneticPr fontId="1" type="noConversion"/>
  </si>
  <si>
    <t>年頭股價</t>
    <phoneticPr fontId="1" type="noConversion"/>
  </si>
  <si>
    <t>混合美債</t>
    <phoneticPr fontId="1" type="noConversion"/>
  </si>
  <si>
    <t>已發展市場</t>
    <phoneticPr fontId="1" type="noConversion"/>
  </si>
  <si>
    <t>新興市場走中國</t>
    <phoneticPr fontId="1" type="noConversion"/>
  </si>
  <si>
    <t>小型股</t>
    <phoneticPr fontId="1" type="noConversion"/>
  </si>
  <si>
    <t>價值股</t>
    <phoneticPr fontId="1" type="noConversion"/>
  </si>
  <si>
    <t>標普指數</t>
    <phoneticPr fontId="1" type="noConversion"/>
  </si>
  <si>
    <t>納指100</t>
    <phoneticPr fontId="1" type="noConversion"/>
  </si>
  <si>
    <t>新興市場</t>
    <phoneticPr fontId="1" type="noConversion"/>
  </si>
  <si>
    <t>契媽</t>
    <phoneticPr fontId="1" type="noConversion"/>
  </si>
  <si>
    <t>區域銀行</t>
    <phoneticPr fontId="1" type="noConversion"/>
  </si>
  <si>
    <t>市值（百萬）</t>
    <phoneticPr fontId="1" type="noConversion"/>
  </si>
  <si>
    <t>增長股</t>
    <phoneticPr fontId="1" type="noConversion"/>
  </si>
  <si>
    <t>瑞士</t>
    <phoneticPr fontId="1" type="noConversion"/>
  </si>
  <si>
    <t>巴西</t>
    <phoneticPr fontId="1" type="noConversion"/>
  </si>
  <si>
    <t>奧地利</t>
    <phoneticPr fontId="1" type="noConversion"/>
  </si>
  <si>
    <t>加拿大</t>
    <phoneticPr fontId="1" type="noConversion"/>
  </si>
  <si>
    <t>英國</t>
    <phoneticPr fontId="1" type="noConversion"/>
  </si>
  <si>
    <t>比利時</t>
    <phoneticPr fontId="1" type="noConversion"/>
  </si>
  <si>
    <t>新加坡</t>
    <phoneticPr fontId="1" type="noConversion"/>
  </si>
  <si>
    <t>印尼</t>
    <phoneticPr fontId="1" type="noConversion"/>
  </si>
  <si>
    <t>Average</t>
    <phoneticPr fontId="1" type="noConversion"/>
  </si>
  <si>
    <t>Median</t>
    <phoneticPr fontId="1" type="noConversion"/>
  </si>
  <si>
    <t>Best</t>
    <phoneticPr fontId="1" type="noConversion"/>
  </si>
  <si>
    <t>Worst</t>
    <phoneticPr fontId="1" type="noConversion"/>
  </si>
  <si>
    <t>Rise</t>
    <phoneticPr fontId="1" type="noConversion"/>
  </si>
  <si>
    <t>Fall</t>
    <phoneticPr fontId="1" type="noConversion"/>
  </si>
  <si>
    <t>有買</t>
    <phoneticPr fontId="1" type="noConversion"/>
  </si>
  <si>
    <t>冇買</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</si>
</sst>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0%"/>
    <numFmt numFmtId="177" formatCode="#,##0.00_ "/>
    <numFmt numFmtId="178" formatCode="#,##0_ "/>
    <numFmt numFmtId="179" formatCode="[$-409]d\-mmm;@"/>
    <numFmt numFmtId="180" formatCode="0.0"/>
    <numFmt numFmtId="181" formatCode="0.00_);[Red]\(0.00\)"/>
    <numFmt numFmtId="182" formatCode="0.0000_);[Red]\(0.0000\)"/>
    <numFmt numFmtId="183" formatCode="0.000_);[Red]\(0.000\)"/>
    <numFmt numFmtId="184" formatCode="0_);[Red]\(0\)"/>
    <numFmt numFmtId="185" formatCode="#,##0.0_ "/>
    <numFmt numFmtId="186" formatCode="0_ "/>
  </numFmts>
  <fonts count="3" x14ac:knownFonts="1">
    <font>
      <sz val="12"/>
      <color theme="1"/>
      <name val="新細明體"/>
      <family val="2"/>
      <charset val="136"/>
      <scheme val="minor"/>
    </font>
    <font>
      <sz val="9"/>
      <name val="新細明體"/>
      <family val="2"/>
      <charset val="136"/>
      <scheme val="minor"/>
    </font>
    <font>
      <sz val="12"/>
      <color theme="1"/>
      <name val="新細明體"/>
      <family val="2"/>
      <charset val="136"/>
      <scheme val="minor"/>
    </font>
  </fonts>
  <fills count="3">
    <fill>
      <patternFill patternType="none"/>
    </fill>
    <fill>
      <patternFill patternType="gray125"/>
    </fill>
    <fill>
      <patternFill patternType="solid">
        <fgColor rgb="FFFFFF00"/>
        <bgColor indexed="64"/>
      </patternFill>
    </fill>
  </fills>
  <borders count="2">
    <border>
      <left/>
      <right/>
      <top/>
      <bottom/>
      <diagonal/>
    </border>
    <border>
      <left/>
      <right/>
      <top/>
      <bottom style="thin">
        <color indexed="64"/>
      </bottom>
      <diagonal/>
    </border>
  </borders>
  <cellStyleXfs count="2">
    <xf numFmtId="0" fontId="0" fillId="0" borderId="0">
      <alignment vertical="center"/>
    </xf>
    <xf numFmtId="9" fontId="2" fillId="0" borderId="0" applyFont="0" applyFill="0" applyBorder="0" applyAlignment="0" applyProtection="0">
      <alignment vertical="center"/>
    </xf>
  </cellStyleXfs>
  <cellXfs count="31">
    <xf numFmtId="0" fontId="0" fillId="0" borderId="0" xfId="0">
      <alignment vertical="center"/>
    </xf>
    <xf numFmtId="176" fontId="0" fillId="0" borderId="0" xfId="0" applyNumberFormat="1">
      <alignment vertical="center"/>
    </xf>
    <xf numFmtId="177" fontId="0" fillId="0" borderId="0" xfId="0" applyNumberFormat="1">
      <alignment vertical="center"/>
    </xf>
    <xf numFmtId="178" fontId="0" fillId="0" borderId="0" xfId="0" applyNumberFormat="1">
      <alignment vertical="center"/>
    </xf>
    <xf numFmtId="38" fontId="0" fillId="0" borderId="0" xfId="0" applyNumberFormat="1">
      <alignment vertical="center"/>
    </xf>
    <xf numFmtId="0" fontId="0" fillId="0" borderId="1" xfId="0" applyBorder="1">
      <alignment vertical="center"/>
    </xf>
    <xf numFmtId="178" fontId="0" fillId="0" borderId="1" xfId="0" applyNumberFormat="1" applyBorder="1">
      <alignment vertical="center"/>
    </xf>
    <xf numFmtId="9" fontId="0" fillId="0" borderId="0" xfId="0" applyNumberFormat="1">
      <alignment vertical="center"/>
    </xf>
    <xf numFmtId="9" fontId="0" fillId="0" borderId="1" xfId="0" applyNumberFormat="1" applyBorder="1">
      <alignment vertical="center"/>
    </xf>
    <xf numFmtId="10" fontId="0" fillId="0" borderId="0" xfId="1" applyNumberFormat="1" applyFont="1" applyFill="1">
      <alignment vertical="center"/>
    </xf>
    <xf numFmtId="38" fontId="0" fillId="0" borderId="1" xfId="0" applyNumberFormat="1" applyBorder="1">
      <alignment vertical="center"/>
    </xf>
    <xf numFmtId="180" fontId="0" fillId="0" borderId="0" xfId="0" applyNumberFormat="1">
      <alignment vertical="center"/>
    </xf>
    <xf numFmtId="10" fontId="0" fillId="2" borderId="0" xfId="1" applyNumberFormat="1" applyFont="1" applyFill="1">
      <alignment vertical="center"/>
    </xf>
    <xf numFmtId="179" fontId="0" fillId="0" borderId="0" xfId="0" applyNumberFormat="1">
      <alignment vertical="center"/>
    </xf>
    <xf numFmtId="37" fontId="0" fillId="0" borderId="0" xfId="0" applyNumberFormat="1">
      <alignment vertical="center"/>
    </xf>
    <xf numFmtId="10" fontId="0" fillId="0" borderId="0" xfId="1" applyNumberFormat="1" applyFont="1">
      <alignment vertical="center"/>
    </xf>
    <xf numFmtId="14" fontId="0" fillId="0" borderId="0" xfId="0" applyNumberFormat="1">
      <alignment vertical="center"/>
    </xf>
    <xf numFmtId="181" fontId="0" fillId="0" borderId="0" xfId="0" applyNumberFormat="1">
      <alignment vertical="center"/>
    </xf>
    <xf numFmtId="182" fontId="0" fillId="0" borderId="0" xfId="0" applyNumberFormat="1">
      <alignment vertical="center"/>
    </xf>
    <xf numFmtId="183" fontId="0" fillId="0" borderId="0" xfId="0" applyNumberFormat="1">
      <alignment vertical="center"/>
    </xf>
    <xf numFmtId="184" fontId="0" fillId="0" borderId="0" xfId="0" applyNumberFormat="1">
      <alignment vertical="center"/>
    </xf>
    <xf numFmtId="0" fontId="0" fillId="2" borderId="0" xfId="0" applyFill="1">
      <alignment vertical="center"/>
    </xf>
    <xf numFmtId="182" fontId="0" fillId="0" borderId="1" xfId="0" applyNumberFormat="1" applyBorder="1">
      <alignment vertical="center"/>
    </xf>
    <xf numFmtId="176" fontId="0" fillId="0" borderId="1" xfId="0" applyNumberFormat="1" applyBorder="1">
      <alignment vertical="center"/>
    </xf>
    <xf numFmtId="181" fontId="0" fillId="0" borderId="1" xfId="0" applyNumberFormat="1" applyBorder="1">
      <alignment vertical="center"/>
    </xf>
    <xf numFmtId="14" fontId="0" fillId="0" borderId="1" xfId="0" applyNumberFormat="1" applyBorder="1">
      <alignment vertical="center"/>
    </xf>
    <xf numFmtId="10" fontId="0" fillId="0" borderId="1" xfId="1" applyNumberFormat="1" applyFont="1" applyBorder="1">
      <alignment vertical="center"/>
    </xf>
    <xf numFmtId="14" fontId="0" fillId="2" borderId="0" xfId="0" applyNumberFormat="1" applyFill="1">
      <alignment vertical="center"/>
    </xf>
    <xf numFmtId="185" fontId="0" fillId="0" borderId="0" xfId="0" applyNumberFormat="1">
      <alignment vertical="center"/>
    </xf>
    <xf numFmtId="186" fontId="0" fillId="0" borderId="0" xfId="0" applyNumberFormat="1">
      <alignment vertical="center"/>
    </xf>
    <xf numFmtId="184" fontId="0" fillId="2" borderId="0" xfId="0" applyNumberFormat="1" applyFill="1">
      <alignment vertical="center"/>
    </xf>
  </cellXfs>
  <cellStyles count="2">
    <cellStyle name="一般" xfId="0" builtinId="0"/>
    <cellStyle name="百分比"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13" Type="http://schemas.microsoft.com/office/2017/06/relationships/rdSupportingPropertyBagStructure" Target="richData/rdsupportingpropertybagstructure.xml"/><Relationship Id="rId3" Type="http://schemas.openxmlformats.org/officeDocument/2006/relationships/worksheet" Target="worksheets/sheet3.xml"/><Relationship Id="rId7" Type="http://schemas.openxmlformats.org/officeDocument/2006/relationships/sharedStrings" Target="sharedStrings.xml"/><Relationship Id="rId12" Type="http://schemas.microsoft.com/office/2017/06/relationships/richStyles" Target="richData/richStyles.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styles" Target="styles.xml"/><Relationship Id="rId11" Type="http://schemas.microsoft.com/office/2017/06/relationships/rdArray" Target="richData/rdarray.xml"/><Relationship Id="rId5" Type="http://schemas.openxmlformats.org/officeDocument/2006/relationships/theme" Target="theme/theme1.xml"/><Relationship Id="rId15" Type="http://schemas.microsoft.com/office/2017/06/relationships/rdRichValueTypes" Target="richData/rdRichValueTypes.xml"/><Relationship Id="rId10" Type="http://schemas.microsoft.com/office/2017/06/relationships/rdRichValueStructure" Target="richData/rdrichvaluestructure.xml"/><Relationship Id="rId4" Type="http://schemas.openxmlformats.org/officeDocument/2006/relationships/worksheet" Target="worksheets/sheet4.xml"/><Relationship Id="rId9" Type="http://schemas.microsoft.com/office/2017/06/relationships/rdRichValue" Target="richData/rdrichvalue.xml"/><Relationship Id="rId14" Type="http://schemas.microsoft.com/office/2017/06/relationships/rdSupportingPropertyBag" Target="richData/rdsupportingpropertybag.xml"/></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types>
    <type name="_linkedentity">
      <keyFlags>
        <key name="%cvi">
          <flag name="ShowInCardView" value="0"/>
          <flag name="ShowInDotNotation" value="0"/>
          <flag name="ShowInAutoComplete" value="0"/>
          <flag name="ExcludeFromCalcComparison" value="1"/>
        </key>
      </keyFlags>
    </type>
    <type name="_linkedentitycore">
      <keyFlags>
        <key name="%EntityServiceId">
          <flag name="ShowInCardView" value="0"/>
          <flag name="ShowInDotNotation" value="0"/>
          <flag name="ShowInAutoComplete" value="0"/>
        </key>
        <key name="%EntitySubDomain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IsRefreshable">
          <flag name="ShowInCardView" value="0"/>
          <flag name="ShowInAutoComplete" value="0"/>
          <flag name="ExcludeFromCalcComparison" value="1"/>
        </key>
        <key name="%ProviderInfo">
          <flag name="ShowInCardView" value="0"/>
          <flag name="ShowInDotNotation" value="0"/>
          <flag name="ShowInAutoComplete" value="0"/>
        </key>
        <key name="%DataProviderExternalLinkLogo">
          <flag name="ShowInCardView" value="0"/>
          <flag name="ShowInDotNotation" value="0"/>
          <flag name="ShowInAutoComplete" value="0"/>
        </key>
        <key name="%DataProviderExternalLink">
          <flag name="ShowInCardView" value="0"/>
          <flag name="ShowInDotNotation" value="0"/>
          <flag name="ShowInAutoComplete" value="0"/>
        </key>
        <key name="%OutdatedReason">
          <flag name="ShowInCardView" value="0"/>
          <flag name="ShowInDotNotation" value="0"/>
          <flag name="ShowInAutoComplete" value="0"/>
          <flag name="ExcludeFromCalcComparison" value="1"/>
        </key>
      </keyFlags>
    </type>
  </types>
</rvTypesInfo>
</file>

<file path=xl/richData/rdarray.xml><?xml version="1.0" encoding="utf-8"?>
<arrayData xmlns="http://schemas.microsoft.com/office/spreadsheetml/2017/richdata2" count="103">
  <a r="1">
    <v t="i">0</v>
  </a>
  <a r="1">
    <v>58.52</v>
  </a>
  <a r="1">
    <v>380.82</v>
  </a>
  <a r="1">
    <v>16.974299999999999</v>
  </a>
  <a r="1">
    <v>55.7</v>
  </a>
  <a r="1">
    <v>1.0662</v>
  </a>
  <a r="1">
    <v>81.239999999999995</v>
  </a>
  <a r="1">
    <v>130.72999999999999</v>
  </a>
  <a r="1">
    <v>33.44</v>
  </a>
  <a r="1">
    <v>12.31</v>
  </a>
  <a r="1">
    <v>24.952500000000001</v>
  </a>
  <a r="1">
    <v>1.2044999999999999</v>
  </a>
  <a r="1">
    <v>0.68020000000000003</v>
  </a>
  <a r="1">
    <v>42.2</v>
  </a>
  <a r="1">
    <v>144.97</v>
  </a>
  <a r="1">
    <v>1.0806</v>
  </a>
  <a r="1">
    <v>23610</v>
  </a>
  <a r="1">
    <v>26.54</v>
  </a>
  <a r="1">
    <v>6.8971999999999998</v>
  </a>
  <a r="1">
    <v>30.728000000000002</v>
  </a>
  <a r="1">
    <v>1269.03</v>
  </a>
  <a r="1">
    <v>48.46</v>
  </a>
  <a r="1">
    <v>101.46</v>
  </a>
  <a r="1">
    <v>28.97</v>
  </a>
  <a r="1">
    <v>1.3412999999999999</v>
  </a>
  <a r="1">
    <v>18.63</v>
  </a>
  <a r="1">
    <v>26.82</v>
  </a>
  <a r="1">
    <v>46.44</v>
  </a>
  <a r="1">
    <v>4.4000000000000004</v>
  </a>
  <a r="1">
    <v>42.58</v>
  </a>
  <a r="1">
    <v>56.33</v>
  </a>
  <a r="1">
    <v>98.01</v>
  </a>
  <a r="1">
    <v>34.54</v>
  </a>
  <a r="1">
    <v>43.74</v>
  </a>
  <a r="1">
    <v>15.09</v>
  </a>
  <a r="1">
    <v>17.97</v>
  </a>
  <a r="1">
    <v>15.7</v>
  </a>
  <a r="1">
    <v>15570</v>
  </a>
  <a r="1">
    <v>82.745000000000005</v>
  </a>
  <a r="1">
    <v>38.46</v>
  </a>
  <a r="1">
    <v>7.35</v>
  </a>
  <a r="1">
    <v>5.3632999999999997</v>
  </a>
  <a r="1">
    <v>70.995500000000007</v>
  </a>
  <a r="1">
    <v>226.4</v>
  </a>
  <a r="1">
    <v>54.7</v>
  </a>
  <a r="1">
    <v>18.712</v>
  </a>
  <a r="1">
    <v>22.58</v>
  </a>
  <a r="1">
    <v>0.73660000000000003</v>
  </a>
  <a r="1">
    <v>0.63139999999999996</v>
  </a>
  <a r="1">
    <v>32.700000000000003</v>
  </a>
  <a r="1">
    <v>37.76</v>
  </a>
  <a r="1">
    <v>21.52</v>
  </a>
  <a r="1">
    <v>24.34</v>
  </a>
  <a r="1">
    <v>33.18</v>
  </a>
  <a r="1">
    <v>14.87</v>
  </a>
  <a r="1">
    <v>50.34</v>
  </a>
  <a r="1">
    <v>37.97</v>
  </a>
  <a r="1">
    <v>121.54</v>
  </a>
  <a r="1">
    <v>27.41</v>
  </a>
  <a r="1">
    <v>21.97</v>
  </a>
  <a r="1">
    <v>20.8</v>
  </a>
  <a r="1">
    <v>26.33</v>
  </a>
  <a r="1">
    <v>56.08</v>
  </a>
  <a r="1">
    <v>41.9</v>
  </a>
  <a r="1">
    <v>55.43</v>
  </a>
  <a r="1">
    <v>10.119999999999999</v>
  </a>
  <a r="1">
    <v>212.62</v>
  </a>
  <a r="1">
    <v>47.86</v>
  </a>
  <a r="1">
    <v>19.760000000000002</v>
  </a>
  <a r="1">
    <v>49.11</v>
  </a>
  <a r="1">
    <v>25.15</v>
  </a>
  <a r="1">
    <v>40.36</v>
  </a>
  <a r="1">
    <v>76.09</v>
  </a>
  <a r="1">
    <v>96.53</v>
  </a>
  <a r="1">
    <v>22.84</v>
  </a>
  <a r="1">
    <v>14.1</v>
  </a>
  <a r="1">
    <v>97.56</v>
  </a>
  <a r="1">
    <v>115.23</v>
  </a>
  <a r="1">
    <v>47.42</v>
  </a>
  <a r="1">
    <v>182.5</v>
  </a>
  <a r="1">
    <v>151.6</v>
  </a>
  <a r="1">
    <v>349.99</v>
  </a>
  <a r="1">
    <v>58.33</v>
  </a>
  <a r="1">
    <v>39.4</v>
  </a>
  <a r="1">
    <v>66.22</v>
  </a>
  <a r="1">
    <v>30.46</v>
  </a>
  <a r="1">
    <v>22.67</v>
  </a>
  <a r="1">
    <v>39.53</v>
  </a>
  <a r="1">
    <v>43.63</v>
  </a>
  <a r="1">
    <v>130.24</v>
  </a>
  <a r="1">
    <v>21.47</v>
  </a>
  <a r="1">
    <v>66.010000000000005</v>
  </a>
  <a r="1">
    <v>24.46</v>
  </a>
  <a r="1">
    <v>8.64</v>
  </a>
  <a r="1">
    <v>77.72</v>
  </a>
  <a r="1">
    <v>38.22</v>
  </a>
  <a r="1">
    <v>264.48</v>
  </a>
  <a r="1">
    <v>25.89</v>
  </a>
  <a r="1">
    <v>19.260000000000002</v>
  </a>
  <a r="1">
    <v>32.54</v>
  </a>
  <a r="1">
    <v>30.77</v>
  </a>
  <a r="1">
    <v>18.82</v>
  </a>
  <a r="1">
    <v>22.42</v>
  </a>
</arrayData>
</file>

<file path=xl/richData/rdrichvalue.xml><?xml version="1.0" encoding="utf-8"?>
<rvData xmlns="http://schemas.microsoft.com/office/spreadsheetml/2017/richdata" count="490">
  <rv s="0">
    <v>https://www.bing.com/financeapi/forcetrigger?t=a1rtww&amp;q=ARCX%3aEIRL&amp;form=skydnc</v>
    <v>Learn more on Bing</v>
  </rv>
  <rv s="1">
    <v>en-GB</v>
    <v>a1rtww</v>
    <v>268435456</v>
    <v>1</v>
    <v>Powered by Refinitiv</v>
    <v>0</v>
    <v>iShares:MSCI Ireland (ARCX:EIRL)</v>
    <v>2</v>
    <v>3</v>
    <v>Finance</v>
    <v>4</v>
    <v>60.268999999999998</v>
    <v>36.380000000000003</v>
    <v>1.0944</v>
    <v>0.5877</v>
    <v>-2.8153999999999998E-2</v>
    <v>9.9909999999999999E-3</v>
    <v>-1.6727000000000001</v>
    <v>USD</v>
    <v>NYSE Arca</v>
    <v>ARCX</v>
    <v>5.0000000000000001E-3</v>
    <v>60.063299999999998</v>
    <v>ETF</v>
    <v>45143.000000034372</v>
    <v>0</v>
    <v>59.412700000000001</v>
    <v>101756128.83</v>
    <v>iShares:MSCI Ireland</v>
    <v>59.632800000000003</v>
    <v>58.825000000000003</v>
    <v>59.412700000000001</v>
    <v>57.74</v>
    <v>EIRL</v>
    <v>iShares:MSCI Ireland (ARCX:EIRL)</v>
    <v>2373</v>
    <v>6560</v>
  </rv>
  <rv s="2">
    <v>1</v>
  </rv>
  <rv s="3">
    <fb>44929</fb>
    <v>5</v>
  </rv>
  <rv s="3">
    <fb>46.44</fb>
    <v>6</v>
  </rv>
  <rv s="0">
    <v>https://www.bing.com/financeapi/forcetrigger?t=a1nplh&amp;q=ARCX%3aARGT&amp;form=skydnc</v>
    <v>Learn more on Bing</v>
  </rv>
  <rv s="1">
    <v>en-GB</v>
    <v>a1nplh</v>
    <v>268435456</v>
    <v>1</v>
    <v>Powered by Refinitiv</v>
    <v>0</v>
    <v>Glbl X MSCI Argnt ETF (ARCX:ARGT)</v>
    <v>2</v>
    <v>3</v>
    <v>Finance</v>
    <v>4</v>
    <v>48.2</v>
    <v>27.63</v>
    <v>0.85550000000000004</v>
    <v>0.3</v>
    <v>-1.9934E-2</v>
    <v>6.6149999999999994E-3</v>
    <v>-0.91</v>
    <v>USD</v>
    <v>NYSE Arca</v>
    <v>ARCX</v>
    <v>5.8999999999999999E-3</v>
    <v>46.335000000000001</v>
    <v>ETF</v>
    <v>45143.000000034372</v>
    <v>5</v>
    <v>45.375</v>
    <v>71507700</v>
    <v>Glbl X MSCI Argnt ETF</v>
    <v>45.59</v>
    <v>45.35</v>
    <v>45.65</v>
    <v>44.74</v>
    <v>ARGT</v>
    <v>Glbl X MSCI Argnt ETF (ARCX:ARGT)</v>
    <v>27236</v>
    <v>27640</v>
  </rv>
  <rv s="2">
    <v>6</v>
  </rv>
  <rv s="3">
    <fb>33.18</fb>
    <v>6</v>
  </rv>
  <rv s="0">
    <v>https://www.bing.com/financeapi/forcetrigger?t=a1sgvh&amp;q=ARCX%3aEWW&amp;form=skydnc</v>
    <v>Learn more on Bing</v>
  </rv>
  <rv s="1">
    <v>en-GB</v>
    <v>a1sgvh</v>
    <v>268435456</v>
    <v>1</v>
    <v>Powered by Refinitiv</v>
    <v>0</v>
    <v>iShares:MSCI Mexico (ARCX:EWW)</v>
    <v>2</v>
    <v>3</v>
    <v>Finance</v>
    <v>4</v>
    <v>65.73</v>
    <v>43.65</v>
    <v>1.232</v>
    <v>1.56</v>
    <v>-5.5769999999999995E-3</v>
    <v>2.5489999999999999E-2</v>
    <v>-0.35</v>
    <v>USD</v>
    <v>NYSE Arca</v>
    <v>ARCX</v>
    <v>5.0000000000000001E-3</v>
    <v>62.92</v>
    <v>ETF</v>
    <v>45142.858720126562</v>
    <v>9</v>
    <v>61.79</v>
    <v>1719081750.26</v>
    <v>iShares:MSCI Mexico</v>
    <v>61.86</v>
    <v>61.2</v>
    <v>62.76</v>
    <v>62.41</v>
    <v>EWW</v>
    <v>iShares:MSCI Mexico (ARCX:EWW)</v>
    <v>2775165</v>
    <v>2070885</v>
  </rv>
  <rv s="2">
    <v>10</v>
  </rv>
  <rv s="3">
    <fb>50.34</fb>
    <v>6</v>
  </rv>
  <rv s="0">
    <v>https://www.bing.com/financeapi/forcetrigger?t=a1u68m&amp;q=ARCX%3aGREK&amp;form=skydnc</v>
    <v>Learn more on Bing</v>
  </rv>
  <rv s="1">
    <v>en-GB</v>
    <v>a1u68m</v>
    <v>268435456</v>
    <v>1</v>
    <v>Powered by Refinitiv</v>
    <v>0</v>
    <v>Glbl X MSCI Greece (ARCX:GREK)</v>
    <v>2</v>
    <v>3</v>
    <v>Finance</v>
    <v>4</v>
    <v>39.99</v>
    <v>20.74</v>
    <v>1.0773999999999999</v>
    <v>-0.05</v>
    <v>1.4790000000000001E-2</v>
    <v>-1.2959999999999998E-3</v>
    <v>0.56999999999999995</v>
    <v>USD</v>
    <v>NYSE Arca</v>
    <v>ARCX</v>
    <v>5.6999999999999993E-3</v>
    <v>39.119900000000001</v>
    <v>ETF</v>
    <v>45143.000000034372</v>
    <v>13</v>
    <v>38.43</v>
    <v>211529500</v>
    <v>Glbl X MSCI Greece</v>
    <v>38.700000000000003</v>
    <v>38.590000000000003</v>
    <v>38.54</v>
    <v>39.11</v>
    <v>GREK</v>
    <v>Glbl X MSCI Greece (ARCX:GREK)</v>
    <v>49953</v>
    <v>98222</v>
  </rv>
  <rv s="2">
    <v>14</v>
  </rv>
  <rv s="3">
    <fb>26.82</fb>
    <v>6</v>
  </rv>
  <rv s="0">
    <v>https://www.bing.com/financeapi/forcetrigger?t=a1yh6h&amp;q=ARCX%3aNGE&amp;form=skydnc</v>
    <v>Learn more on Bing</v>
  </rv>
  <rv s="1">
    <v>en-GB</v>
    <v>a1yh6h</v>
    <v>268435456</v>
    <v>1</v>
    <v>Powered by Refinitiv</v>
    <v>0</v>
    <v>Glbl X MSCI Nigeria ETF (ARCX:NGE)</v>
    <v>2</v>
    <v>3</v>
    <v>Finance</v>
    <v>4</v>
    <v>10.89</v>
    <v>7.28</v>
    <v>-0.24809999999999999</v>
    <v>0</v>
    <v>-1.026E-3</v>
    <v>0</v>
    <v>-0.01</v>
    <v>USD</v>
    <v>NYSE Arca</v>
    <v>ARCX</v>
    <v>8.3000000000000001E-3</v>
    <v>9.91</v>
    <v>ETF</v>
    <v>45143.000000034372</v>
    <v>17</v>
    <v>9.75</v>
    <v>31992000</v>
    <v>Glbl X MSCI Nigeria ETF</v>
    <v>9.9</v>
    <v>9.75</v>
    <v>9.75</v>
    <v>9.74</v>
    <v>NGE</v>
    <v>Glbl X MSCI Nigeria ETF (ARCX:NGE)</v>
    <v>27047</v>
    <v>22457</v>
  </rv>
  <rv s="2">
    <v>18</v>
  </rv>
  <rv s="3">
    <fb>7.35</fb>
    <v>6</v>
  </rv>
  <rv s="0">
    <v>https://www.bing.com/financeapi/forcetrigger?t=a1sg8m&amp;q=ARCX%3aEWQ&amp;form=skydnc</v>
    <v>Learn more on Bing</v>
  </rv>
  <rv s="1">
    <v>en-GB</v>
    <v>a1sg8m</v>
    <v>268435456</v>
    <v>1</v>
    <v>Powered by Refinitiv</v>
    <v>0</v>
    <v>iShares:MSCI France (ARCX:EWQ)</v>
    <v>2</v>
    <v>3</v>
    <v>Finance</v>
    <v>4</v>
    <v>39.950000000000003</v>
    <v>26.26</v>
    <v>1.1543000000000001</v>
    <v>0.28000000000000003</v>
    <v>-1.3134E-2</v>
    <v>7.4089999999999998E-3</v>
    <v>-0.5</v>
    <v>USD</v>
    <v>NYSE Arca</v>
    <v>ARCX</v>
    <v>7.6E-3</v>
    <v>38.441899999999997</v>
    <v>ETF</v>
    <v>45143.000000022657</v>
    <v>21</v>
    <v>37.945</v>
    <v>1001040876.91</v>
    <v>iShares:MSCI France</v>
    <v>38.06</v>
    <v>37.79</v>
    <v>38.07</v>
    <v>37.57</v>
    <v>EWQ</v>
    <v>iShares:MSCI France (ARCX:EWQ)</v>
    <v>382384</v>
    <v>647544</v>
  </rv>
  <rv s="2">
    <v>22</v>
  </rv>
  <rv s="3">
    <fb>33.44</fb>
    <v>6</v>
  </rv>
  <rv s="0">
    <v>https://www.bing.com/financeapi/forcetrigger?t=a1sf9c&amp;q=ARCX%3aEWG&amp;form=skydnc</v>
    <v>Learn more on Bing</v>
  </rv>
  <rv s="1">
    <v>en-GB</v>
    <v>a1sf9c</v>
    <v>268435456</v>
    <v>1</v>
    <v>Powered by Refinitiv</v>
    <v>0</v>
    <v>iShares:MSCI Germany (ARCX:EWG)</v>
    <v>2</v>
    <v>3</v>
    <v>Finance</v>
    <v>4</v>
    <v>29.56</v>
    <v>19.350000000000001</v>
    <v>1.1878</v>
    <v>7.0000000000000007E-2</v>
    <v>-7.7929999999999996E-3</v>
    <v>2.4859999999999999E-3</v>
    <v>-0.22</v>
    <v>USD</v>
    <v>NYSE Arca</v>
    <v>ARCX</v>
    <v>5.0000000000000001E-3</v>
    <v>28.53</v>
    <v>ETF</v>
    <v>45143.000000740627</v>
    <v>25</v>
    <v>28.184999999999999</v>
    <v>1676148221.76</v>
    <v>iShares:MSCI Germany</v>
    <v>28.27</v>
    <v>28.16</v>
    <v>28.23</v>
    <v>28.01</v>
    <v>EWG</v>
    <v>iShares:MSCI Germany (ARCX:EWG)</v>
    <v>1459932</v>
    <v>1968659</v>
  </rv>
  <rv s="2">
    <v>26</v>
  </rv>
  <rv s="3">
    <fb>25.15</fb>
    <v>6</v>
  </rv>
  <rv s="0">
    <v>https://www.bing.com/financeapi/forcetrigger?t=a1sh52&amp;q=ARCX%3aEWZ&amp;form=skydnc</v>
    <v>Learn more on Bing</v>
  </rv>
  <rv s="1">
    <v>en-GB</v>
    <v>a1sh52</v>
    <v>268435456</v>
    <v>1</v>
    <v>Powered by Refinitiv</v>
    <v>0</v>
    <v>iShares:MSCI Brazil (ARCX:EWZ)</v>
    <v>2</v>
    <v>3</v>
    <v>Finance</v>
    <v>4</v>
    <v>34.590000000000003</v>
    <v>25</v>
    <v>1.1543000000000001</v>
    <v>-0.23</v>
    <v>3.431E-3</v>
    <v>-7.1230000000000009E-3</v>
    <v>0.11</v>
    <v>USD</v>
    <v>NYSE Arca</v>
    <v>ARCX</v>
    <v>5.7999999999999996E-3</v>
    <v>32.854999999999997</v>
    <v>ETF</v>
    <v>45143.000000022657</v>
    <v>29</v>
    <v>32.042499999999997</v>
    <v>5486617356.2700005</v>
    <v>iShares:MSCI Brazil</v>
    <v>32.53</v>
    <v>32.29</v>
    <v>32.06</v>
    <v>32.17</v>
    <v>EWZ</v>
    <v>iShares:MSCI Brazil (ARCX:EWZ)</v>
    <v>30396398</v>
    <v>23951091</v>
  </rv>
  <rv s="2">
    <v>30</v>
  </rv>
  <rv s="3">
    <fb>25.89</fb>
    <v>6</v>
  </rv>
  <rv s="0">
    <v>https://www.bing.com/financeapi/forcetrigger?t=a1sg5r&amp;q=ARCX%3aEWP&amp;form=skydnc</v>
    <v>Learn more on Bing</v>
  </rv>
  <rv s="1">
    <v>en-GB</v>
    <v>a1sg5r</v>
    <v>268435456</v>
    <v>1</v>
    <v>Powered by Refinitiv</v>
    <v>0</v>
    <v>iShares:MSCI Spain (ARCX:EWP)</v>
    <v>2</v>
    <v>3</v>
    <v>Finance</v>
    <v>4</v>
    <v>29.78</v>
    <v>19.27</v>
    <v>1.0831999999999999</v>
    <v>0.15</v>
    <v>4.7810000000000005E-3</v>
    <v>5.3210000000000002E-3</v>
    <v>0.13550000000000001</v>
    <v>USD</v>
    <v>NYSE Arca</v>
    <v>ARCX</v>
    <v>5.0000000000000001E-3</v>
    <v>28.594999999999999</v>
    <v>ETF</v>
    <v>45143.000000022657</v>
    <v>33</v>
    <v>28.28</v>
    <v>759084798.30999994</v>
    <v>iShares:MSCI Spain</v>
    <v>28.34</v>
    <v>28.19</v>
    <v>28.34</v>
    <v>28.4755</v>
    <v>EWP</v>
    <v>iShares:MSCI Spain (ARCX:EWP)</v>
    <v>842546</v>
    <v>448316</v>
  </rv>
  <rv s="2">
    <v>34</v>
  </rv>
  <rv s="3">
    <fb>24.34</fb>
    <v>6</v>
  </rv>
  <rv s="0">
    <v>https://www.bing.com/financeapi/forcetrigger?t=a1s36h&amp;q=ARCX%3aEPOL&amp;form=skydnc</v>
    <v>Learn more on Bing</v>
  </rv>
  <rv s="1">
    <v>en-GB</v>
    <v>a1s36h</v>
    <v>268435456</v>
    <v>1</v>
    <v>Powered by Refinitiv</v>
    <v>0</v>
    <v>iShares:MSCI Poland (ARCX:EPOL)</v>
    <v>2</v>
    <v>3</v>
    <v>Finance</v>
    <v>4</v>
    <v>21.17</v>
    <v>10.45</v>
    <v>1.5913999999999999</v>
    <v>0.2</v>
    <v>0</v>
    <v>9.8960000000000003E-3</v>
    <v>0</v>
    <v>USD</v>
    <v>NYSE Arca</v>
    <v>ARCX</v>
    <v>6.5000000000000006E-3</v>
    <v>20.74</v>
    <v>ETF</v>
    <v>45143.000000740627</v>
    <v>37</v>
    <v>20.41</v>
    <v>269287587.69999999</v>
    <v>iShares:MSCI Poland</v>
    <v>20.55</v>
    <v>20.21</v>
    <v>20.41</v>
    <v>20.41</v>
    <v>EPOL</v>
    <v>iShares:MSCI Poland (ARCX:EPOL)</v>
    <v>387926</v>
    <v>245274</v>
  </rv>
  <rv s="2">
    <v>38</v>
  </rv>
  <rv s="3">
    <fb>15.7</fb>
    <v>6</v>
  </rv>
  <rv s="0">
    <v>https://www.bing.com/financeapi/forcetrigger?t=a1sfhw&amp;q=ARCX%3aEWI&amp;form=skydnc</v>
    <v>Learn more on Bing</v>
  </rv>
  <rv s="1">
    <v>en-GB</v>
    <v>a1sfhw</v>
    <v>268435456</v>
    <v>1</v>
    <v>Powered by Refinitiv</v>
    <v>0</v>
    <v>iShares:MSCI Italy (ARCX:EWI)</v>
    <v>2</v>
    <v>3</v>
    <v>Finance</v>
    <v>4</v>
    <v>33.674999999999997</v>
    <v>20.99</v>
    <v>1.1620999999999999</v>
    <v>-0.18</v>
    <v>-1.1827000000000001E-2</v>
    <v>-5.5710000000000004E-3</v>
    <v>-0.38</v>
    <v>USD</v>
    <v>NYSE Arca</v>
    <v>ARCX</v>
    <v>5.0000000000000001E-3</v>
    <v>32.505000000000003</v>
    <v>ETF</v>
    <v>45143.000000046093</v>
    <v>41</v>
    <v>32.090000000000003</v>
    <v>374032533.23000002</v>
    <v>iShares:MSCI Italy</v>
    <v>32.31</v>
    <v>32.31</v>
    <v>32.130000000000003</v>
    <v>31.75</v>
    <v>EWI</v>
    <v>iShares:MSCI Italy (ARCX:EWI)</v>
    <v>272205</v>
    <v>459809</v>
  </rv>
  <rv s="2">
    <v>42</v>
  </rv>
  <rv s="3">
    <fb>27.41</fb>
    <v>6</v>
  </rv>
  <rv s="0">
    <v>https://www.bing.com/financeapi/forcetrigger?t=a1rloc&amp;q=BATS%3aECH&amp;form=skydnc</v>
    <v>Learn more on Bing</v>
  </rv>
  <rv s="1">
    <v>en-GB</v>
    <v>a1rloc</v>
    <v>268435456</v>
    <v>1</v>
    <v>Powered by Refinitiv</v>
    <v>0</v>
    <v>iShares:MSCI Chile (BATS:ECH)</v>
    <v>2</v>
    <v>3</v>
    <v>Finance</v>
    <v>7</v>
    <v>32.06</v>
    <v>22.89</v>
    <v>0.77959999999999996</v>
    <v>0.02</v>
    <v>6.7159999999999995E-4</v>
    <v>6.7089999999999999E-4</v>
    <v>0.02</v>
    <v>USD</v>
    <v>CBOE BZX Exchange</v>
    <v>BATS</v>
    <v>5.7999999999999996E-3</v>
    <v>30.25</v>
    <v>ETF</v>
    <v>45142.83719600625</v>
    <v>45</v>
    <v>29.76</v>
    <v>681364040.19000006</v>
    <v>iShares:MSCI Chile</v>
    <v>29.86</v>
    <v>29.81</v>
    <v>29.83</v>
    <v>29.8</v>
    <v>ECH</v>
    <v>iShares:MSCI Chile (BATS:ECH)</v>
    <v>546653</v>
    <v>661393</v>
  </rv>
  <rv s="2">
    <v>46</v>
  </rv>
  <rv s="3">
    <fb>26.33</fb>
    <v>6</v>
  </rv>
  <rv s="0">
    <v>https://www.bing.com/financeapi/forcetrigger?t=a1rmz2&amp;q=BATS%3aEDEN&amp;form=skydnc</v>
    <v>Learn more on Bing</v>
  </rv>
  <rv s="4">
    <v>en-GB</v>
    <v>a1rmz2</v>
    <v>268435456</v>
    <v>1</v>
    <v>Powered by Refinitiv</v>
    <v>8</v>
    <v>iShares:MSCI Denmark (BATS:EDEN)</v>
    <v>2</v>
    <v>9</v>
    <v>Finance</v>
    <v>10</v>
    <v>111.77</v>
    <v>73.02</v>
    <v>0.98480000000000001</v>
    <v>-0.54</v>
    <v>-5.1800000000000006E-3</v>
    <v>USD</v>
    <v>CBOE BZX Exchange</v>
    <v>BATS</v>
    <v>5.3E-3</v>
    <v>104.75</v>
    <v>ETF</v>
    <v>45142.833182372655</v>
    <v>49</v>
    <v>103.71</v>
    <v>251043894.96000001</v>
    <v>iShares:MSCI Denmark</v>
    <v>104.75</v>
    <v>104.25</v>
    <v>103.71</v>
    <v>EDEN</v>
    <v>iShares:MSCI Denmark (BATS:EDEN)</v>
    <v>10024</v>
    <v>7440</v>
  </rv>
  <rv s="2">
    <v>50</v>
  </rv>
  <rv s="3">
    <fb>98.01</fb>
    <v>6</v>
  </rv>
  <rv s="0">
    <v>https://www.bing.com/financeapi/forcetrigger?t=a1sfqh&amp;q=ARCX%3aEWL&amp;form=skydnc</v>
    <v>Learn more on Bing</v>
  </rv>
  <rv s="1">
    <v>en-GB</v>
    <v>a1sfqh</v>
    <v>268435456</v>
    <v>1</v>
    <v>Powered by Refinitiv</v>
    <v>0</v>
    <v>iShares:MSCI Switzerland (ARCX:EWL)</v>
    <v>2</v>
    <v>3</v>
    <v>Finance</v>
    <v>4</v>
    <v>48.935000000000002</v>
    <v>36.015000000000001</v>
    <v>0.73809999999999998</v>
    <v>0</v>
    <v>-1.9776000000000002E-2</v>
    <v>0</v>
    <v>-0.92</v>
    <v>USD</v>
    <v>NYSE Arca</v>
    <v>ARCX</v>
    <v>5.0000000000000001E-3</v>
    <v>46.84</v>
    <v>ETF</v>
    <v>45143.000000659376</v>
    <v>53</v>
    <v>46.45</v>
    <v>1302499539.4000001</v>
    <v>iShares:MSCI Switzerland</v>
    <v>46.49</v>
    <v>46.52</v>
    <v>46.52</v>
    <v>45.6</v>
    <v>EWL</v>
    <v>iShares:MSCI Switzerland (ARCX:EWL)</v>
    <v>528989</v>
    <v>748634</v>
  </rv>
  <rv s="2">
    <v>54</v>
  </rv>
  <rv s="3">
    <fb>42.58</fb>
    <v>6</v>
  </rv>
  <rv s="0">
    <v>https://www.bing.com/financeapi/forcetrigger?t=a1sgk2&amp;q=ARCX%3aEWT&amp;form=skydnc</v>
    <v>Learn more on Bing</v>
  </rv>
  <rv s="1">
    <v>en-GB</v>
    <v>a1sgk2</v>
    <v>268435456</v>
    <v>1</v>
    <v>Powered by Refinitiv</v>
    <v>0</v>
    <v>iShares:MSCI Taiwan (ARCX:EWT)</v>
    <v>2</v>
    <v>3</v>
    <v>Finance</v>
    <v>4</v>
    <v>53.1</v>
    <v>39.75</v>
    <v>1.1266</v>
    <v>0.64</v>
    <v>-2.139E-4</v>
    <v>1.3883000000000001E-2</v>
    <v>-0.01</v>
    <v>USD</v>
    <v>NYSE Arca</v>
    <v>ARCX</v>
    <v>5.7999999999999996E-3</v>
    <v>47.11</v>
    <v>ETF</v>
    <v>45143.000000046093</v>
    <v>57</v>
    <v>46.57</v>
    <v>3950910302.1199999</v>
    <v>iShares:MSCI Taiwan</v>
    <v>46.7</v>
    <v>46.1</v>
    <v>46.74</v>
    <v>46.73</v>
    <v>EWT</v>
    <v>iShares:MSCI Taiwan (ARCX:EWT)</v>
    <v>3184992</v>
    <v>2765400</v>
  </rv>
  <rv s="2">
    <v>58</v>
  </rv>
  <rv s="3">
    <fb>40.36</fb>
    <v>6</v>
  </rv>
  <rv s="0">
    <v>https://www.bing.com/financeapi/forcetrigger?t=a1sfz2&amp;q=ARCX%3aEWN&amp;form=skydnc</v>
    <v>Learn more on Bing</v>
  </rv>
  <rv s="1">
    <v>en-GB</v>
    <v>a1sfz2</v>
    <v>268435456</v>
    <v>1</v>
    <v>Powered by Refinitiv</v>
    <v>0</v>
    <v>iShares:MSCI Netherlands (ARCX:EWN)</v>
    <v>2</v>
    <v>3</v>
    <v>Finance</v>
    <v>4</v>
    <v>45.61</v>
    <v>28.67</v>
    <v>1.0179</v>
    <v>-4.4999999999999998E-2</v>
    <v>-1.9847999999999998E-2</v>
    <v>-1.0369999999999999E-3</v>
    <v>-0.86</v>
    <v>USD</v>
    <v>NYSE Arca</v>
    <v>ARCX</v>
    <v>5.0000000000000001E-3</v>
    <v>43.93</v>
    <v>ETF</v>
    <v>45143.000000693748</v>
    <v>61</v>
    <v>43.28</v>
    <v>297044833.35000002</v>
    <v>iShares:MSCI Netherlands</v>
    <v>43.66</v>
    <v>43.375</v>
    <v>43.33</v>
    <v>42.47</v>
    <v>EWN</v>
    <v>iShares:MSCI Netherlands (ARCX:EWN)</v>
    <v>796756</v>
    <v>99974</v>
  </rv>
  <rv s="2">
    <v>62</v>
  </rv>
  <rv s="3">
    <fb>37.97</fb>
    <v>6</v>
  </rv>
  <rv s="0">
    <v>https://www.bing.com/financeapi/forcetrigger?t=a1sh27&amp;q=ARCX%3aEWY&amp;form=skydnc</v>
    <v>Learn more on Bing</v>
  </rv>
  <rv s="1">
    <v>en-GB</v>
    <v>a1sh27</v>
    <v>268435456</v>
    <v>1</v>
    <v>Powered by Refinitiv</v>
    <v>0</v>
    <v>iShares:MSCI S Korea (ARCX:EWY)</v>
    <v>2</v>
    <v>3</v>
    <v>Finance</v>
    <v>4</v>
    <v>67.95</v>
    <v>47.19</v>
    <v>1.4278999999999999</v>
    <v>-0.62</v>
    <v>0</v>
    <v>-9.4730000000000005E-3</v>
    <v>0</v>
    <v>USD</v>
    <v>NYSE Arca</v>
    <v>ARCX</v>
    <v>5.7999999999999996E-3</v>
    <v>65.58</v>
    <v>ETF</v>
    <v>45142.869857534373</v>
    <v>65</v>
    <v>64.78</v>
    <v>3931650276.4000001</v>
    <v>iShares:MSCI S Korea</v>
    <v>65.08</v>
    <v>65.45</v>
    <v>64.83</v>
    <v>64.83</v>
    <v>EWY</v>
    <v>iShares:MSCI S Korea (ARCX:EWY)</v>
    <v>3964850</v>
    <v>3332342</v>
  </rv>
  <rv s="2">
    <v>66</v>
  </rv>
  <rv s="3">
    <fb>55.43</fb>
    <v>6</v>
  </rv>
  <rv s="0">
    <v>https://www.bing.com/financeapi/forcetrigger?t=a1sfkr&amp;q=ARCX%3aEWJ&amp;form=skydnc</v>
    <v>Learn more on Bing</v>
  </rv>
  <rv s="1">
    <v>en-GB</v>
    <v>a1sfkr</v>
    <v>268435456</v>
    <v>1</v>
    <v>Powered by Refinitiv</v>
    <v>0</v>
    <v>iShares:MSCI Japan (ARCX:EWJ)</v>
    <v>2</v>
    <v>3</v>
    <v>Finance</v>
    <v>4</v>
    <v>64.11</v>
    <v>47.64</v>
    <v>1.0130999999999999</v>
    <v>0.59</v>
    <v>-4.8559999999999999E-4</v>
    <v>9.6419999999999995E-3</v>
    <v>-0.03</v>
    <v>USD</v>
    <v>NYSE Arca</v>
    <v>ARCX</v>
    <v>5.0000000000000001E-3</v>
    <v>62.29</v>
    <v>ETF</v>
    <v>45142.990706492972</v>
    <v>69</v>
    <v>61.71</v>
    <v>13513477278.01</v>
    <v>iShares:MSCI Japan</v>
    <v>61.8</v>
    <v>61.19</v>
    <v>61.78</v>
    <v>61.75</v>
    <v>EWJ</v>
    <v>iShares:MSCI Japan (ARCX:EWJ)</v>
    <v>5821287</v>
    <v>7510020</v>
  </rv>
  <rv s="2">
    <v>70</v>
  </rv>
  <rv s="3">
    <fb>54.7</fb>
    <v>6</v>
  </rv>
  <rv s="0">
    <v>https://www.bing.com/financeapi/forcetrigger?t=a1sf3m&amp;q=ARCX%3aEWD&amp;form=skydnc</v>
    <v>Learn more on Bing</v>
  </rv>
  <rv s="1">
    <v>en-GB</v>
    <v>a1sf3m</v>
    <v>268435456</v>
    <v>1</v>
    <v>Powered by Refinitiv</v>
    <v>0</v>
    <v>iShares:MSCI Sweden (ARCX:EWD)</v>
    <v>2</v>
    <v>3</v>
    <v>Finance</v>
    <v>4</v>
    <v>37.33</v>
    <v>26.01</v>
    <v>1.1454</v>
    <v>0.36</v>
    <v>-1.9591000000000001E-2</v>
    <v>1.048E-2</v>
    <v>-0.68</v>
    <v>USD</v>
    <v>NYSE Arca</v>
    <v>ARCX</v>
    <v>5.4000000000000003E-3</v>
    <v>35.14</v>
    <v>ETF</v>
    <v>45143.000000010936</v>
    <v>73</v>
    <v>34.619999999999997</v>
    <v>324584976.07999998</v>
    <v>iShares:MSCI Sweden</v>
    <v>34.799999999999997</v>
    <v>34.35</v>
    <v>34.71</v>
    <v>34.03</v>
    <v>EWD</v>
    <v>iShares:MSCI Sweden (ARCX:EWD)</v>
    <v>249873</v>
    <v>127064</v>
  </rv>
  <rv s="2">
    <v>74</v>
  </rv>
  <rv s="3">
    <fb>32.700000000000003</fb>
    <v>6</v>
  </rv>
  <rv s="0">
    <v>https://www.bing.com/financeapi/forcetrigger?t=a23hqh&amp;q=ARCX%3aSPY&amp;form=skydnc</v>
    <v>Learn more on Bing</v>
  </rv>
  <rv s="1">
    <v>en-GB</v>
    <v>a23hqh</v>
    <v>268435456</v>
    <v>1</v>
    <v>Powered by Refinitiv</v>
    <v>0</v>
    <v>SPDR S&amp;P 500 ETF (ARCX:SPY)</v>
    <v>2</v>
    <v>3</v>
    <v>Finance</v>
    <v>4</v>
    <v>459.44</v>
    <v>348.11</v>
    <v>0.99839999999999995</v>
    <v>-2.0299999999999998</v>
    <v>-2.2379999999999999E-5</v>
    <v>-4.5230000000000001E-3</v>
    <v>-0.01</v>
    <v>USD</v>
    <v>NYSE Arca</v>
    <v>ARCX</v>
    <v>8.9999999999999998E-4</v>
    <v>452.89499999999998</v>
    <v>ETF</v>
    <v>45143.000000057815</v>
    <v>77</v>
    <v>446.27</v>
    <v>432547841155.08002</v>
    <v>SPDR S&amp;P 500 ETF</v>
    <v>450.72</v>
    <v>448.84</v>
    <v>446.81</v>
    <v>446.8</v>
    <v>SPY</v>
    <v>SPDR S&amp;P 500 ETF (ARCX:SPY)</v>
    <v>100128902</v>
    <v>67743766</v>
  </rv>
  <rv s="2">
    <v>78</v>
  </rv>
  <rv s="3">
    <fb>380.82</fb>
    <v>6</v>
  </rv>
  <rv s="0">
    <v>https://www.bing.com/financeapi/forcetrigger?t=a1sgmw&amp;q=ARCX%3aEWU&amp;form=skydnc</v>
    <v>Learn more on Bing</v>
  </rv>
  <rv s="1">
    <v>en-GB</v>
    <v>a1sgmw</v>
    <v>268435456</v>
    <v>1</v>
    <v>Powered by Refinitiv</v>
    <v>0</v>
    <v>iShares:MSCI UK (ARCX:EWU)</v>
    <v>2</v>
    <v>3</v>
    <v>Finance</v>
    <v>4</v>
    <v>34.045000000000002</v>
    <v>25.36</v>
    <v>0.8488</v>
    <v>-0.02</v>
    <v>0</v>
    <v>-6.179E-4</v>
    <v>0</v>
    <v>USD</v>
    <v>NYSE Arca</v>
    <v>ARCX</v>
    <v>5.0000000000000001E-3</v>
    <v>32.674999999999997</v>
    <v>ETF</v>
    <v>45143.000000010936</v>
    <v>81</v>
    <v>32.299999999999997</v>
    <v>2870130299.25</v>
    <v>iShares:MSCI UK</v>
    <v>32.36</v>
    <v>32.369999999999997</v>
    <v>32.35</v>
    <v>32.35</v>
    <v>EWU</v>
    <v>iShares:MSCI UK (ARCX:EWU)</v>
    <v>3367219</v>
    <v>2375653</v>
  </rv>
  <rv s="2">
    <v>82</v>
  </rv>
  <rv s="3">
    <fb>30.77</fb>
    <v>6</v>
  </rv>
  <rv s="0">
    <v>https://www.bing.com/financeapi/forcetrigger?t=a1wnz2&amp;q=ARCX%3aKSA&amp;form=skydnc</v>
    <v>Learn more on Bing</v>
  </rv>
  <rv s="1">
    <v>en-GB</v>
    <v>a1wnz2</v>
    <v>268435456</v>
    <v>1</v>
    <v>Powered by Refinitiv</v>
    <v>0</v>
    <v>iShares:MSCI S Arabia (ARCX:KSA)</v>
    <v>2</v>
    <v>3</v>
    <v>Finance</v>
    <v>4</v>
    <v>46.19</v>
    <v>35.78</v>
    <v>0.59599999999999997</v>
    <v>0.05</v>
    <v>2.4509999999999999E-4</v>
    <v>1.227E-3</v>
    <v>0.01</v>
    <v>USD</v>
    <v>NYSE Arca</v>
    <v>ARCX</v>
    <v>7.4000000000000003E-3</v>
    <v>40.880000000000003</v>
    <v>ETF</v>
    <v>45143.00000070547</v>
    <v>85</v>
    <v>40.685000000000002</v>
    <v>989214603.32000005</v>
    <v>iShares:MSCI S Arabia</v>
    <v>40.86</v>
    <v>40.75</v>
    <v>40.799999999999997</v>
    <v>40.81</v>
    <v>KSA</v>
    <v>iShares:MSCI S Arabia (ARCX:KSA)</v>
    <v>592527</v>
    <v>431520</v>
  </rv>
  <rv s="2">
    <v>86</v>
  </rv>
  <rv s="3">
    <fb>38.46</fb>
    <v>6</v>
  </rv>
  <rv s="0">
    <v>https://www.bing.com/financeapi/forcetrigger?t=a1sezr&amp;q=ARCX%3aEWC&amp;form=skydnc</v>
    <v>Learn more on Bing</v>
  </rv>
  <rv s="1">
    <v>en-GB</v>
    <v>a1sezr</v>
    <v>268435456</v>
    <v>1</v>
    <v>Powered by Refinitiv</v>
    <v>0</v>
    <v>iShares:MSCI Canada (ARCX:EWC)</v>
    <v>2</v>
    <v>3</v>
    <v>Finance</v>
    <v>4</v>
    <v>36.28</v>
    <v>29.55</v>
    <v>1.0889</v>
    <v>0.09</v>
    <v>5.457E-3</v>
    <v>2.591E-3</v>
    <v>0.19</v>
    <v>USD</v>
    <v>NYSE Arca</v>
    <v>ARCX</v>
    <v>5.0000000000000001E-3</v>
    <v>35.200000000000003</v>
    <v>ETF</v>
    <v>45142.846747210155</v>
    <v>89</v>
    <v>34.6</v>
    <v>3195506407.9099998</v>
    <v>iShares:MSCI Canada</v>
    <v>34.770000000000003</v>
    <v>34.729999999999997</v>
    <v>34.82</v>
    <v>35.01</v>
    <v>EWC</v>
    <v>iShares:MSCI Canada (ARCX:EWC)</v>
    <v>1198341</v>
    <v>1308005</v>
  </rv>
  <rv s="2">
    <v>90</v>
  </rv>
  <rv s="3">
    <fb>32.54</fb>
    <v>6</v>
  </rv>
  <rv s="0">
    <v>https://www.bing.com/financeapi/forcetrigger?t=a1s1rw&amp;q=XNAS%3aENZL&amp;form=skydnc</v>
    <v>Learn more on Bing</v>
  </rv>
  <rv s="1">
    <v>en-GB</v>
    <v>a1s1rw</v>
    <v>268435456</v>
    <v>1</v>
    <v>Powered by Refinitiv</v>
    <v>0</v>
    <v>iShares:MSCI New Zlnd (XNAS:ENZL)</v>
    <v>2</v>
    <v>3</v>
    <v>Finance</v>
    <v>4</v>
    <v>53.35</v>
    <v>39.5</v>
    <v>0.90969999999999995</v>
    <v>-0.1</v>
    <v>-3.0629E-2</v>
    <v>-2.065E-3</v>
    <v>-1.48</v>
    <v>USD</v>
    <v>Nasdaq Stock Market</v>
    <v>XNAS</v>
    <v>5.0000000000000001E-3</v>
    <v>48.999899999999997</v>
    <v>ETF</v>
    <v>45142.843750173437</v>
    <v>93</v>
    <v>48.29</v>
    <v>147438463.44</v>
    <v>iShares:MSCI New Zlnd</v>
    <v>48.46</v>
    <v>48.42</v>
    <v>48.32</v>
    <v>46.84</v>
    <v>ENZL</v>
    <v>iShares:MSCI New Zlnd (XNAS:ENZL)</v>
    <v>8689</v>
    <v>22639</v>
  </rv>
  <rv s="2">
    <v>94</v>
  </rv>
  <rv s="3">
    <fb>47.86</fb>
    <v>6</v>
  </rv>
  <rv s="0">
    <v>https://www.bing.com/financeapi/forcetrigger?t=a1sg2w&amp;q=ARCX%3aEWO&amp;form=skydnc</v>
    <v>Learn more on Bing</v>
  </rv>
  <rv s="1">
    <v>en-GB</v>
    <v>a1sg2w</v>
    <v>268435456</v>
    <v>1</v>
    <v>Powered by Refinitiv</v>
    <v>0</v>
    <v>iShares:MSCI Austria (ARCX:EWO)</v>
    <v>2</v>
    <v>3</v>
    <v>Finance</v>
    <v>4</v>
    <v>21.799900000000001</v>
    <v>15.28</v>
    <v>1.1724000000000001</v>
    <v>2.29E-2</v>
    <v>1.451E-3</v>
    <v>1.109E-3</v>
    <v>0.03</v>
    <v>USD</v>
    <v>NYSE Arca</v>
    <v>ARCX</v>
    <v>5.0000000000000001E-3</v>
    <v>20.939900000000002</v>
    <v>ETF</v>
    <v>45142.840277777781</v>
    <v>97</v>
    <v>20.68</v>
    <v>55569481.25</v>
    <v>iShares:MSCI Austria</v>
    <v>20.8</v>
    <v>20.6571</v>
    <v>20.68</v>
    <v>20.71</v>
    <v>EWO</v>
    <v>iShares:MSCI Austria (ARCX:EWO)</v>
    <v>12325</v>
    <v>16591</v>
  </rv>
  <rv s="2">
    <v>98</v>
  </rv>
  <rv s="3">
    <fb>19.260000000000002</fb>
    <v>6</v>
  </rv>
  <rv s="0">
    <v>https://www.bing.com/financeapi/forcetrigger?t=a1zsm7&amp;q=ARCX%3aPGAL&amp;form=skydnc</v>
    <v>Learn more on Bing</v>
  </rv>
  <rv s="1">
    <v>en-GB</v>
    <v>a1zsm7</v>
    <v>268435456</v>
    <v>1</v>
    <v>Powered by Refinitiv</v>
    <v>0</v>
    <v>Glbl X MSCI Portugal (ARCX:PGAL)</v>
    <v>2</v>
    <v>3</v>
    <v>Finance</v>
    <v>4</v>
    <v>11.12</v>
    <v>8.35</v>
    <v>0.99609999999999999</v>
    <v>1.32E-2</v>
    <v>1.9650000000000002E-3</v>
    <v>1.2979999999999999E-3</v>
    <v>0.02</v>
    <v>USD</v>
    <v>NYSE Arca</v>
    <v>ARCX</v>
    <v>6.0999999999999995E-3</v>
    <v>10.25</v>
    <v>ETF</v>
    <v>45143.000000693748</v>
    <v>101</v>
    <v>10.18</v>
    <v>10120900</v>
    <v>Glbl X MSCI Portugal</v>
    <v>10.199999999999999</v>
    <v>10.1668</v>
    <v>10.18</v>
    <v>10.199999999999999</v>
    <v>PGAL</v>
    <v>Glbl X MSCI Portugal (ARCX:PGAL)</v>
    <v>1363</v>
    <v>5464</v>
  </rv>
  <rv s="2">
    <v>102</v>
  </rv>
  <rv s="3">
    <fb>10.119999999999999</fb>
    <v>6</v>
  </rv>
  <rv s="0">
    <v>https://www.bing.com/financeapi/forcetrigger?t=a1rtcw&amp;q=ARCX%3aEIDO&amp;form=skydnc</v>
    <v>Learn more on Bing</v>
  </rv>
  <rv s="1">
    <v>en-GB</v>
    <v>a1rtcw</v>
    <v>268435456</v>
    <v>1</v>
    <v>Powered by Refinitiv</v>
    <v>0</v>
    <v>iShares:MSCI Indonesia (ARCX:EIDO)</v>
    <v>2</v>
    <v>3</v>
    <v>Finance</v>
    <v>4</v>
    <v>24.878</v>
    <v>21.405000000000001</v>
    <v>0.50290000000000001</v>
    <v>-0.14000000000000001</v>
    <v>-8.2360000000000003E-3</v>
    <v>-6.0319999999999992E-3</v>
    <v>-0.19</v>
    <v>USD</v>
    <v>NYSE Arca</v>
    <v>ARCX</v>
    <v>5.7999999999999996E-3</v>
    <v>23.17</v>
    <v>ETF</v>
    <v>45143.000000693748</v>
    <v>105</v>
    <v>23.024999999999999</v>
    <v>528319153.91000003</v>
    <v>iShares:MSCI Indonesia</v>
    <v>23.14</v>
    <v>23.21</v>
    <v>23.07</v>
    <v>22.88</v>
    <v>EIDO</v>
    <v>iShares:MSCI Indonesia (ARCX:EIDO)</v>
    <v>408036</v>
    <v>399436</v>
  </rv>
  <rv s="2">
    <v>106</v>
  </rv>
  <rv s="3">
    <fb>22.42</fb>
    <v>6</v>
  </rv>
  <rv s="0">
    <v>https://www.bing.com/financeapi/forcetrigger?t=a1seu2&amp;q=ARCX%3aEWA&amp;form=skydnc</v>
    <v>Learn more on Bing</v>
  </rv>
  <rv s="1">
    <v>en-GB</v>
    <v>a1seu2</v>
    <v>268435456</v>
    <v>1</v>
    <v>Powered by Refinitiv</v>
    <v>0</v>
    <v>iShares:MSCI Australia (ARCX:EWA)</v>
    <v>2</v>
    <v>3</v>
    <v>Finance</v>
    <v>4</v>
    <v>25.22</v>
    <v>19.190000000000001</v>
    <v>1.1754</v>
    <v>0.13</v>
    <v>0</v>
    <v>5.8189999999999995E-3</v>
    <v>0</v>
    <v>USD</v>
    <v>NYSE Arca</v>
    <v>ARCX</v>
    <v>5.0000000000000001E-3</v>
    <v>22.78</v>
    <v>ETF</v>
    <v>45142.855908899997</v>
    <v>109</v>
    <v>22.46</v>
    <v>2168768407.7199998</v>
    <v>iShares:MSCI Australia</v>
    <v>22.54</v>
    <v>22.34</v>
    <v>22.47</v>
    <v>22.47</v>
    <v>EWA</v>
    <v>iShares:MSCI Australia (ARCX:EWA)</v>
    <v>2821744</v>
    <v>1895529</v>
  </rv>
  <rv s="2">
    <v>110</v>
  </rv>
  <rv s="3">
    <fb>21.97</fb>
    <v>6</v>
  </rv>
  <rv s="0">
    <v>https://www.bing.com/financeapi/forcetrigger?t=a1s3w7&amp;q=ARCX%3aEPU&amp;form=skydnc</v>
    <v>Learn more on Bing</v>
  </rv>
  <rv s="1">
    <v>en-GB</v>
    <v>a1s3w7</v>
    <v>268435456</v>
    <v>1</v>
    <v>Powered by Refinitiv</v>
    <v>0</v>
    <v>iShares MSCI Pr &amp; Gl Exp (ARCX:EPU)</v>
    <v>2</v>
    <v>3</v>
    <v>Finance</v>
    <v>4</v>
    <v>33.889499999999998</v>
    <v>23.29</v>
    <v>0.78100000000000003</v>
    <v>0.17</v>
    <v>-2.0017999999999998E-2</v>
    <v>5.1830000000000001E-3</v>
    <v>-0.66</v>
    <v>USD</v>
    <v>NYSE Arca</v>
    <v>ARCX</v>
    <v>5.7999999999999996E-3</v>
    <v>33.229999999999997</v>
    <v>ETF</v>
    <v>45143.000000751563</v>
    <v>113</v>
    <v>32.840000000000003</v>
    <v>114376764.63</v>
    <v>iShares MSCI Pr &amp; Gl Exp</v>
    <v>33</v>
    <v>32.799999999999997</v>
    <v>32.97</v>
    <v>32.31</v>
    <v>EPU</v>
    <v>iShares MSCI Pr &amp; Gl Exp (ARCX:EPU)</v>
    <v>162798</v>
    <v>26165</v>
  </rv>
  <rv s="2">
    <v>114</v>
  </rv>
  <rv s="3">
    <fb>28.97</fb>
    <v>6</v>
  </rv>
  <rv s="0">
    <v>https://www.bing.com/financeapi/forcetrigger?t=a1sfnm&amp;q=ARCX%3aEWK&amp;form=skydnc</v>
    <v>Learn more on Bing</v>
  </rv>
  <rv s="1">
    <v>en-GB</v>
    <v>a1sfnm</v>
    <v>268435456</v>
    <v>1</v>
    <v>Powered by Refinitiv</v>
    <v>0</v>
    <v>iShares:MSCI Belgium (ARCX:EWK)</v>
    <v>2</v>
    <v>3</v>
    <v>Finance</v>
    <v>4</v>
    <v>19.39</v>
    <v>14.02</v>
    <v>1.0074000000000001</v>
    <v>3.6799999999999999E-2</v>
    <v>2.6929999999999996E-3</v>
    <v>1.9859999999999999E-3</v>
    <v>0.05</v>
    <v>USD</v>
    <v>NYSE Arca</v>
    <v>ARCX</v>
    <v>5.0000000000000001E-3</v>
    <v>18.670000000000002</v>
    <v>ETF</v>
    <v>45143.000000034372</v>
    <v>117</v>
    <v>18.57</v>
    <v>21135681.809999999</v>
    <v>iShares:MSCI Belgium</v>
    <v>18.66</v>
    <v>18.533200000000001</v>
    <v>18.57</v>
    <v>18.62</v>
    <v>EWK</v>
    <v>iShares:MSCI Belgium (ARCX:EWK)</v>
    <v>829</v>
    <v>11378</v>
  </rv>
  <rv s="2">
    <v>118</v>
  </rv>
  <rv s="3">
    <fb>17.97</fb>
    <v>6</v>
  </rv>
  <rv s="0">
    <v>https://www.bing.com/financeapi/forcetrigger?t=a21jqh&amp;q=XNAS%3aQAT&amp;form=skydnc</v>
    <v>Learn more on Bing</v>
  </rv>
  <rv s="1">
    <v>en-GB</v>
    <v>a21jqh</v>
    <v>268435456</v>
    <v>1</v>
    <v>Powered by Refinitiv</v>
    <v>0</v>
    <v>iShares:MSCI Qatar (XNAS:QAT)</v>
    <v>2</v>
    <v>3</v>
    <v>Finance</v>
    <v>4</v>
    <v>23.83</v>
    <v>17.100000000000001</v>
    <v>0.39810000000000001</v>
    <v>0.11</v>
    <v>-5.3359999999999996E-4</v>
    <v>5.9040000000000004E-3</v>
    <v>-0.01</v>
    <v>USD</v>
    <v>Nasdaq Stock Market</v>
    <v>XNAS</v>
    <v>5.7999999999999996E-3</v>
    <v>18.8</v>
    <v>ETF</v>
    <v>45142.843750046093</v>
    <v>121</v>
    <v>18.610099999999999</v>
    <v>74896734.329999998</v>
    <v>iShares:MSCI Qatar</v>
    <v>18.8</v>
    <v>18.63</v>
    <v>18.739999999999998</v>
    <v>18.73</v>
    <v>QAT</v>
    <v>iShares:MSCI Qatar (XNAS:QAT)</v>
    <v>7413</v>
    <v>17269</v>
  </rv>
  <rv s="2">
    <v>122</v>
  </rv>
  <rv s="3">
    <fb>18.63</fb>
    <v>6</v>
  </rv>
  <rv s="0">
    <v>https://www.bing.com/financeapi/forcetrigger?t=a1sgec&amp;q=ARCX%3aEWS&amp;form=skydnc</v>
    <v>Learn more on Bing</v>
  </rv>
  <rv s="1">
    <v>en-GB</v>
    <v>a1sgec</v>
    <v>268435456</v>
    <v>1</v>
    <v>Powered by Refinitiv</v>
    <v>0</v>
    <v>iShares:MSCI Singapore (ARCX:EWS)</v>
    <v>2</v>
    <v>3</v>
    <v>Finance</v>
    <v>4</v>
    <v>20.54</v>
    <v>16.16</v>
    <v>0.85599999999999998</v>
    <v>0.01</v>
    <v>-3.1019999999999997E-3</v>
    <v>5.1729999999999994E-4</v>
    <v>-0.06</v>
    <v>USD</v>
    <v>NYSE Arca</v>
    <v>ARCX</v>
    <v>5.0000000000000001E-3</v>
    <v>19.559999999999999</v>
    <v>ETF</v>
    <v>45143.000000010936</v>
    <v>125</v>
    <v>19.34</v>
    <v>537754402.72000003</v>
    <v>iShares:MSCI Singapore</v>
    <v>19.39</v>
    <v>19.329999999999998</v>
    <v>19.34</v>
    <v>19.28</v>
    <v>EWS</v>
    <v>iShares:MSCI Singapore (ARCX:EWS)</v>
    <v>619130</v>
    <v>412190</v>
  </rv>
  <rv s="2">
    <v>126</v>
  </rv>
  <rv s="3">
    <fb>18.82</fb>
    <v>6</v>
  </rv>
  <rv s="0">
    <v>https://www.bing.com/financeapi/forcetrigger?t=a1s2u2&amp;q=ARCX%3aEPHE&amp;form=skydnc</v>
    <v>Learn more on Bing</v>
  </rv>
  <rv s="1">
    <v>en-GB</v>
    <v>a1s2u2</v>
    <v>268435456</v>
    <v>1</v>
    <v>Powered by Refinitiv</v>
    <v>0</v>
    <v>iShares:MSCI Philippines (ARCX:EPHE)</v>
    <v>2</v>
    <v>3</v>
    <v>Finance</v>
    <v>4</v>
    <v>29.395</v>
    <v>22.07</v>
    <v>0.94169999999999998</v>
    <v>-0.2525</v>
    <v>4.3119999999999999E-3</v>
    <v>-9.5860000000000008E-3</v>
    <v>0.1125</v>
    <v>USD</v>
    <v>NYSE Arca</v>
    <v>ARCX</v>
    <v>5.7999999999999996E-3</v>
    <v>26.34</v>
    <v>ETF</v>
    <v>45143.000000034372</v>
    <v>129</v>
    <v>26.03</v>
    <v>105044901.77</v>
    <v>iShares:MSCI Philippines</v>
    <v>26.19</v>
    <v>26.34</v>
    <v>26.087499999999999</v>
    <v>26.2</v>
    <v>EPHE</v>
    <v>iShares:MSCI Philippines (ARCX:EPHE)</v>
    <v>219359</v>
    <v>72383</v>
  </rv>
  <rv s="2">
    <v>130</v>
  </rv>
  <rv s="3">
    <fb>26.54</fb>
    <v>6</v>
  </rv>
  <rv s="0">
    <v>https://www.bing.com/financeapi/forcetrigger?t=a25g2w&amp;q=BATS%3aVNM&amp;form=skydnc</v>
    <v>Learn more on Bing</v>
  </rv>
  <rv s="1">
    <v>en-GB</v>
    <v>a25g2w</v>
    <v>268435456</v>
    <v>1</v>
    <v>Powered by Refinitiv</v>
    <v>0</v>
    <v>VanEck:Vietnam (BATS:VNM)</v>
    <v>2</v>
    <v>3</v>
    <v>Finance</v>
    <v>7</v>
    <v>15.795500000000001</v>
    <v>10.726900000000001</v>
    <v>1.3947000000000001</v>
    <v>0.44</v>
    <v>0</v>
    <v>3.0034000000000002E-2</v>
    <v>0</v>
    <v>USD</v>
    <v>CBOE BZX Exchange</v>
    <v>BATS</v>
    <v>6.0000000000000001E-3</v>
    <v>15.2</v>
    <v>ETF</v>
    <v>45142.927060358597</v>
    <v>133</v>
    <v>14.89</v>
    <v>629501814.15999997</v>
    <v>VanEck:Vietnam</v>
    <v>14.89</v>
    <v>14.65</v>
    <v>15.09</v>
    <v>15.08</v>
    <v>VNM</v>
    <v>VanEck:Vietnam (BATS:VNM)</v>
    <v>826735</v>
    <v>714073</v>
  </rv>
  <rv s="2">
    <v>134</v>
  </rv>
  <rv s="3">
    <fb>12.31</fb>
    <v>6</v>
  </rv>
  <rv s="0">
    <v>https://www.bing.com/financeapi/forcetrigger?t=a1rtzr&amp;q=ARCX%3aEIS&amp;form=skydnc</v>
    <v>Learn more on Bing</v>
  </rv>
  <rv s="1">
    <v>en-GB</v>
    <v>a1rtzr</v>
    <v>268435456</v>
    <v>1</v>
    <v>Powered by Refinitiv</v>
    <v>0</v>
    <v>iShares:MSCI Israel (ARCX:EIS)</v>
    <v>2</v>
    <v>3</v>
    <v>Finance</v>
    <v>4</v>
    <v>70.424999999999997</v>
    <v>51.86</v>
    <v>0.90739999999999998</v>
    <v>-0.1</v>
    <v>-1.2024999999999999E-2</v>
    <v>-1.7649999999999999E-3</v>
    <v>-0.68</v>
    <v>USD</v>
    <v>NYSE Arca</v>
    <v>ARCX</v>
    <v>5.7999999999999996E-3</v>
    <v>57.18</v>
    <v>ETF</v>
    <v>45143.000000034372</v>
    <v>137</v>
    <v>56.31</v>
    <v>134530526.96000001</v>
    <v>iShares:MSCI Israel</v>
    <v>57.18</v>
    <v>56.65</v>
    <v>56.55</v>
    <v>55.87</v>
    <v>EIS</v>
    <v>iShares:MSCI Israel (ARCX:EIS)</v>
    <v>45183</v>
    <v>52243</v>
  </rv>
  <rv s="2">
    <v>138</v>
  </rv>
  <rv s="3">
    <fb>56.08</fb>
    <v>6</v>
  </rv>
  <rv s="0">
    <v>https://www.bing.com/financeapi/forcetrigger?t=a1uebh&amp;q=ARCX%3aGXG&amp;form=skydnc</v>
    <v>Learn more on Bing</v>
  </rv>
  <rv s="1">
    <v>en-GB</v>
    <v>a1uebh</v>
    <v>268435456</v>
    <v>1</v>
    <v>Powered by Refinitiv</v>
    <v>0</v>
    <v>Glbl X MSCI Colombia ETF (ARCX:GXG)</v>
    <v>2</v>
    <v>3</v>
    <v>Finance</v>
    <v>4</v>
    <v>25.245000000000001</v>
    <v>17.52</v>
    <v>0.79520000000000002</v>
    <v>0.63460000000000005</v>
    <v>-2.0140000000000002E-3</v>
    <v>2.9502999999999998E-2</v>
    <v>-4.4600000000000001E-2</v>
    <v>USD</v>
    <v>NYSE Arca</v>
    <v>ARCX</v>
    <v>6.1999999999999998E-3</v>
    <v>22.26</v>
    <v>ETF</v>
    <v>45142.840277777781</v>
    <v>141</v>
    <v>21.82</v>
    <v>33653742.590000004</v>
    <v>Glbl X MSCI Colombia ETF</v>
    <v>21.92</v>
    <v>21.51</v>
    <v>22.144600000000001</v>
    <v>22.1</v>
    <v>GXG</v>
    <v>Glbl X MSCI Colombia ETF (ARCX:GXG)</v>
    <v>15306</v>
    <v>16822</v>
  </rv>
  <rv s="2">
    <v>142</v>
  </rv>
  <rv s="3">
    <fb>19.760000000000002</fb>
    <v>6</v>
  </rv>
  <rv s="0">
    <v>https://www.bing.com/financeapi/forcetrigger?t=a1vjec&amp;q=BATS%3aINDA&amp;form=skydnc</v>
    <v>Learn more on Bing</v>
  </rv>
  <rv s="1">
    <v>en-GB</v>
    <v>a1vjec</v>
    <v>268435456</v>
    <v>1</v>
    <v>Powered by Refinitiv</v>
    <v>0</v>
    <v>iShares:MSCI India (BATS:INDA)</v>
    <v>2</v>
    <v>3</v>
    <v>Finance</v>
    <v>7</v>
    <v>44.784999999999997</v>
    <v>37.765000000000001</v>
    <v>0.88939999999999997</v>
    <v>0.43</v>
    <v>4.9969999999999997E-3</v>
    <v>9.8619999999999992E-3</v>
    <v>0.22</v>
    <v>USD</v>
    <v>CBOE BZX Exchange</v>
    <v>BATS</v>
    <v>6.8000000000000005E-3</v>
    <v>44.189900000000002</v>
    <v>ETF</v>
    <v>45142.941225798437</v>
    <v>145</v>
    <v>43.86</v>
    <v>5983364127.3400002</v>
    <v>iShares:MSCI India</v>
    <v>43.97</v>
    <v>43.6</v>
    <v>44.03</v>
    <v>44.25</v>
    <v>INDA</v>
    <v>iShares:MSCI India (BATS:INDA)</v>
    <v>2375126</v>
    <v>2637459</v>
  </rv>
  <rv s="2">
    <v>146</v>
  </rv>
  <rv s="3">
    <fb>41.9</fb>
    <v>6</v>
  </rv>
  <rv s="0">
    <v>https://www.bing.com/financeapi/forcetrigger?t=a24qhw&amp;q=XNAS%3aUAE&amp;form=skydnc</v>
    <v>Learn more on Bing</v>
  </rv>
  <rv s="1">
    <v>en-GB</v>
    <v>a24qhw</v>
    <v>268435456</v>
    <v>1</v>
    <v>Powered by Refinitiv</v>
    <v>0</v>
    <v>iShares:MSCI UAE (XNAS:UAE)</v>
    <v>2</v>
    <v>3</v>
    <v>Finance</v>
    <v>4</v>
    <v>17.03</v>
    <v>13.54</v>
    <v>0.46450000000000002</v>
    <v>0.03</v>
    <v>0</v>
    <v>1.9599999999999999E-3</v>
    <v>0</v>
    <v>USD</v>
    <v>Nasdaq Stock Market</v>
    <v>XNAS</v>
    <v>5.7999999999999996E-3</v>
    <v>15.36</v>
    <v>ETF</v>
    <v>45142.843750173437</v>
    <v>149</v>
    <v>15.2608</v>
    <v>41385698.600000001</v>
    <v>iShares:MSCI UAE</v>
    <v>15.3</v>
    <v>15.31</v>
    <v>15.34</v>
    <v>15.34</v>
    <v>UAE</v>
    <v>iShares:MSCI UAE (XNAS:UAE)</v>
    <v>11630</v>
    <v>16120</v>
  </rv>
  <rv s="2">
    <v>150</v>
  </rv>
  <rv s="3">
    <fb>15.09</fb>
    <v>6</v>
  </rv>
  <rv s="0">
    <v>https://www.bing.com/financeapi/forcetrigger?t=a1sftc&amp;q=ARCX%3aEWM&amp;form=skydnc</v>
    <v>Learn more on Bing</v>
  </rv>
  <rv s="1">
    <v>en-GB</v>
    <v>a1sftc</v>
    <v>268435456</v>
    <v>1</v>
    <v>Powered by Refinitiv</v>
    <v>0</v>
    <v>iShares:MSCI Malaysia (ARCX:EWM)</v>
    <v>2</v>
    <v>3</v>
    <v>Finance</v>
    <v>4</v>
    <v>24.119199999999999</v>
    <v>19.600000000000001</v>
    <v>0.68989999999999996</v>
    <v>0.04</v>
    <v>-1.4030000000000002E-3</v>
    <v>1.874E-3</v>
    <v>-0.03</v>
    <v>USD</v>
    <v>NYSE Arca</v>
    <v>ARCX</v>
    <v>5.0000000000000001E-3</v>
    <v>21.504999999999999</v>
    <v>ETF</v>
    <v>45143.000000010936</v>
    <v>153</v>
    <v>21.39</v>
    <v>249627190.63999999</v>
    <v>iShares:MSCI Malaysia</v>
    <v>21.42</v>
    <v>21.35</v>
    <v>21.39</v>
    <v>21.36</v>
    <v>EWM</v>
    <v>iShares:MSCI Malaysia (ARCX:EWM)</v>
    <v>440418</v>
    <v>334468</v>
  </rv>
  <rv s="2">
    <v>154</v>
  </rv>
  <rv s="3">
    <fb>22.58</fb>
    <v>6</v>
  </rv>
  <rv s="0">
    <v>https://www.bing.com/financeapi/forcetrigger?t=a1ue8m&amp;q=ARCX%3aNORW&amp;form=skydnc</v>
    <v>Learn more on Bing</v>
  </rv>
  <rv s="1">
    <v>en-GB</v>
    <v>a1ue8m</v>
    <v>268435456</v>
    <v>1</v>
    <v>Powered by Refinitiv</v>
    <v>0</v>
    <v>Glbl X MSCI Norway ETF (ARCX:NORW)</v>
    <v>2</v>
    <v>3</v>
    <v>Finance</v>
    <v>4</v>
    <v>29</v>
    <v>21.72</v>
    <v>1.4483999999999999</v>
    <v>0.22800000000000001</v>
    <v>2.5329999999999998E-4</v>
    <v>9.2510000000000005E-3</v>
    <v>6.3E-3</v>
    <v>USD</v>
    <v>NYSE Arca</v>
    <v>ARCX</v>
    <v>5.0000000000000001E-3</v>
    <v>25.195</v>
    <v>ETF</v>
    <v>45143.000000034372</v>
    <v>157</v>
    <v>24.87</v>
    <v>58070900</v>
    <v>Glbl X MSCI Norway ETF</v>
    <v>24.88</v>
    <v>24.645700000000001</v>
    <v>24.873699999999999</v>
    <v>24.88</v>
    <v>NORW</v>
    <v>Glbl X MSCI Norway ETF (ARCX:NORW)</v>
    <v>16766</v>
    <v>9401</v>
  </rv>
  <rv s="2">
    <v>158</v>
  </rv>
  <rv s="3">
    <fb>24.952500000000001</fb>
    <v>6</v>
  </rv>
  <rv s="0">
    <v>https://www.bing.com/financeapi/forcetrigger?t=a1xdsm&amp;q=XNAS%3aMCHI&amp;form=skydnc</v>
    <v>Learn more on Bing</v>
  </rv>
  <rv s="1">
    <v>en-GB</v>
    <v>a1xdsm</v>
    <v>268435456</v>
    <v>1</v>
    <v>Powered by Refinitiv</v>
    <v>0</v>
    <v>iShares:MSCI China (XNAS:MCHI)</v>
    <v>2</v>
    <v>3</v>
    <v>Finance</v>
    <v>4</v>
    <v>55.886299999999999</v>
    <v>34.762700000000002</v>
    <v>1.1814</v>
    <v>-0.5</v>
    <v>-1.4599999999999999E-3</v>
    <v>-1.0320000000000001E-2</v>
    <v>-7.0000000000000007E-2</v>
    <v>USD</v>
    <v>Nasdaq Stock Market</v>
    <v>XNAS</v>
    <v>5.7999999999999996E-3</v>
    <v>48.52</v>
    <v>ETF</v>
    <v>45142.987116388278</v>
    <v>161</v>
    <v>47.87</v>
    <v>8354886357.1999998</v>
    <v>iShares:MSCI China</v>
    <v>48.44</v>
    <v>48.45</v>
    <v>47.95</v>
    <v>47.88</v>
    <v>MCHI</v>
    <v>iShares:MSCI China (XNAS:MCHI)</v>
    <v>5666805</v>
    <v>4342890</v>
  </rv>
  <rv s="2">
    <v>162</v>
  </rv>
  <rv s="3">
    <fb>49.11</fb>
    <v>6</v>
  </rv>
  <rv s="0">
    <v>https://www.bing.com/financeapi/forcetrigger?t=a1sff2&amp;q=ARCX%3aEWH&amp;form=skydnc</v>
    <v>Learn more on Bing</v>
  </rv>
  <rv s="1">
    <v>en-GB</v>
    <v>a1sff2</v>
    <v>268435456</v>
    <v>1</v>
    <v>Powered by Refinitiv</v>
    <v>0</v>
    <v>iShares:MSCI Hong Kong (ARCX:EWH)</v>
    <v>2</v>
    <v>3</v>
    <v>Finance</v>
    <v>4</v>
    <v>22.65</v>
    <v>16.04</v>
    <v>0.76629999999999998</v>
    <v>-0.44</v>
    <v>1.2559000000000001E-2</v>
    <v>-2.2505999999999998E-2</v>
    <v>0.24</v>
    <v>USD</v>
    <v>NYSE Arca</v>
    <v>ARCX</v>
    <v>5.0000000000000001E-3</v>
    <v>19.285</v>
    <v>ETF</v>
    <v>45143.000000046093</v>
    <v>165</v>
    <v>19.079999999999998</v>
    <v>685216397.23000002</v>
    <v>iShares:MSCI Hong Kong</v>
    <v>19.2</v>
    <v>19.55</v>
    <v>19.11</v>
    <v>19.350000000000001</v>
    <v>EWH</v>
    <v>iShares:MSCI Hong Kong (ARCX:EWH)</v>
    <v>3628477</v>
    <v>2299645</v>
  </rv>
  <rv s="2">
    <v>166</v>
  </rv>
  <rv s="3">
    <fb>21.52</fb>
    <v>6</v>
  </rv>
  <rv s="0">
    <v>https://www.bing.com/financeapi/forcetrigger?t=a2478m&amp;q=ARCX%3aTHD&amp;form=skydnc</v>
    <v>Learn more on Bing</v>
  </rv>
  <rv s="1">
    <v>en-GB</v>
    <v>a2478m</v>
    <v>268435456</v>
    <v>1</v>
    <v>Powered by Refinitiv</v>
    <v>0</v>
    <v>iShares:MSCI Thai (ARCX:THD)</v>
    <v>2</v>
    <v>3</v>
    <v>Finance</v>
    <v>4</v>
    <v>80.790000000000006</v>
    <v>62.2</v>
    <v>0.72450000000000003</v>
    <v>0.01</v>
    <v>-2.3763999999999997E-2</v>
    <v>1.4670000000000002E-4</v>
    <v>-1.62</v>
    <v>USD</v>
    <v>NYSE Arca</v>
    <v>ARCX</v>
    <v>5.7999999999999996E-3</v>
    <v>68.58</v>
    <v>ETF</v>
    <v>45143.00000070547</v>
    <v>169</v>
    <v>67.95</v>
    <v>301041127.14999998</v>
    <v>iShares:MSCI Thai</v>
    <v>68.239999999999995</v>
    <v>68.16</v>
    <v>68.17</v>
    <v>66.55</v>
    <v>THD</v>
    <v>iShares:MSCI Thai (ARCX:THD)</v>
    <v>70514</v>
    <v>89300</v>
  </rv>
  <rv s="2">
    <v>170</v>
  </rv>
  <rv s="3">
    <fb>76.09</fb>
    <v>6</v>
  </rv>
  <rv s="0">
    <v>https://www.bing.com/financeapi/forcetrigger?t=a1sjf2&amp;q=ARCX%3aEZA&amp;form=skydnc</v>
    <v>Learn more on Bing</v>
  </rv>
  <rv s="1">
    <v>en-GB</v>
    <v>a1sjf2</v>
    <v>268435456</v>
    <v>1</v>
    <v>Powered by Refinitiv</v>
    <v>0</v>
    <v>iShares:MSCI S Africa (ARCX:EZA)</v>
    <v>2</v>
    <v>3</v>
    <v>Finance</v>
    <v>4</v>
    <v>47.74</v>
    <v>35.630000000000003</v>
    <v>1.3677999999999999</v>
    <v>0.52</v>
    <v>-1.2057E-2</v>
    <v>1.2698000000000001E-2</v>
    <v>-0.5</v>
    <v>USD</v>
    <v>NYSE Arca</v>
    <v>ARCX</v>
    <v>5.7999999999999996E-3</v>
    <v>42.094999999999999</v>
    <v>ETF</v>
    <v>45143.000000034372</v>
    <v>173</v>
    <v>41.41</v>
    <v>307489829.48000002</v>
    <v>iShares:MSCI S Africa</v>
    <v>41.59</v>
    <v>40.950000000000003</v>
    <v>41.47</v>
    <v>40.97</v>
    <v>EZA</v>
    <v>iShares:MSCI S Africa (ARCX:EZA)</v>
    <v>234988</v>
    <v>190139</v>
  </rv>
  <rv s="2">
    <v>174</v>
  </rv>
  <rv s="3">
    <fb>43.74</fb>
    <v>6</v>
  </rv>
  <rv s="0">
    <v>https://www.bing.com/financeapi/forcetrigger?t=a1zgar&amp;q=ARCX%3aPAK&amp;form=skydnc</v>
    <v>Learn more on Bing</v>
  </rv>
  <rv s="1">
    <v>en-GB</v>
    <v>a1zgar</v>
    <v>268435456</v>
    <v>1</v>
    <v>Powered by Refinitiv</v>
    <v>0</v>
    <v>Glbl X MSCI Pakistan ETF (ARCX:PAK)</v>
    <v>2</v>
    <v>3</v>
    <v>Finance</v>
    <v>4</v>
    <v>17.989999999999998</v>
    <v>12</v>
    <v>0.53</v>
    <v>-0.06</v>
    <v>1.0684000000000001E-2</v>
    <v>-4.2550000000000001E-3</v>
    <v>0.15</v>
    <v>USD</v>
    <v>NYSE Arca</v>
    <v>ARCX</v>
    <v>8.0000000000000002E-3</v>
    <v>14.4199</v>
    <v>ETF</v>
    <v>45142.919169258596</v>
    <v>177</v>
    <v>13.85</v>
    <v>26160100</v>
    <v>Glbl X MSCI Pakistan ETF</v>
    <v>13.91</v>
    <v>14.1</v>
    <v>14.04</v>
    <v>14.19</v>
    <v>PAK</v>
    <v>Glbl X MSCI Pakistan ETF (ARCX:PAK)</v>
    <v>2789</v>
    <v>31597</v>
  </rv>
  <rv s="2">
    <v>178</v>
  </rv>
  <rv s="3">
    <fb>14.87</fb>
    <v>6</v>
  </rv>
  <rv s="0">
    <v>https://www.bing.com/financeapi/forcetrigger?t=a1rsp2&amp;q=ARCX%3aEGPT&amp;form=skydnc</v>
    <v>Learn more on Bing</v>
  </rv>
  <rv s="1">
    <v>en-GB</v>
    <v>a1rsp2</v>
    <v>268435456</v>
    <v>1</v>
    <v>Powered by Refinitiv</v>
    <v>0</v>
    <v>VanEck:Egypt Index (ARCX:EGPT)</v>
    <v>2</v>
    <v>3</v>
    <v>Finance</v>
    <v>4</v>
    <v>21.59</v>
    <v>15.73</v>
    <v>0.14760000000000001</v>
    <v>-0.1</v>
    <v>1.5259E-2</v>
    <v>-5.4200000000000003E-3</v>
    <v>0.28000000000000003</v>
    <v>USD</v>
    <v>NYSE Arca</v>
    <v>ARCX</v>
    <v>9.3999999999999986E-3</v>
    <v>19.298999999999999</v>
    <v>ETF</v>
    <v>45143.00000070547</v>
    <v>181</v>
    <v>18.350000000000001</v>
    <v>15292249.59</v>
    <v>VanEck:Egypt Index</v>
    <v>18.489999999999998</v>
    <v>18.45</v>
    <v>18.350000000000001</v>
    <v>18.63</v>
    <v>EGPT</v>
    <v>VanEck:Egypt Index (ARCX:EGPT)</v>
    <v>7349</v>
    <v>5105</v>
  </rv>
  <rv s="2">
    <v>182</v>
  </rv>
  <rv s="3">
    <fb>20.8</fb>
    <v>6</v>
  </rv>
  <rv s="0">
    <v>https://www.bing.com/financeapi/forcetrigger?t=a24mz2&amp;q=XNAS%3aTUR&amp;form=skydnc</v>
    <v>Learn more on Bing</v>
  </rv>
  <rv s="1">
    <v>en-GB</v>
    <v>a24mz2</v>
    <v>268435456</v>
    <v>1</v>
    <v>Powered by Refinitiv</v>
    <v>0</v>
    <v>iShares:MSCI Turkey (XNAS:TUR)</v>
    <v>2</v>
    <v>3</v>
    <v>Finance</v>
    <v>4</v>
    <v>38.1738</v>
    <v>19.836200000000002</v>
    <v>0.74909999999999999</v>
    <v>0.85</v>
    <v>9.2510000000000005E-3</v>
    <v>2.5193E-2</v>
    <v>0.32</v>
    <v>USD</v>
    <v>Nasdaq Stock Market</v>
    <v>XNAS</v>
    <v>5.7999999999999996E-3</v>
    <v>34.729599999999998</v>
    <v>ETF</v>
    <v>45142.971456006249</v>
    <v>185</v>
    <v>34.42</v>
    <v>202755427.93000001</v>
    <v>iShares:MSCI Turkey</v>
    <v>34.42</v>
    <v>33.74</v>
    <v>34.590000000000003</v>
    <v>34.909999999999997</v>
    <v>TUR</v>
    <v>iShares:MSCI Turkey (XNAS:TUR)</v>
    <v>114552</v>
    <v>168849</v>
  </rv>
  <rv s="2">
    <v>186</v>
  </rv>
  <rv s="3">
    <fb>37.76</fb>
    <v>6</v>
  </rv>
  <rv s="5">
    <v>en-GB</v>
    <v>av932w</v>
    <v>268435456</v>
    <v>1</v>
    <v>Powered by Refinitiv</v>
    <v>11</v>
    <v>EUR/USD</v>
    <v>12</v>
    <v>13</v>
    <v>Finance</v>
    <v>14</v>
    <v>1.1274999999999999</v>
    <v>0.95340000000000003</v>
    <v>6.6E-3</v>
    <v>6.0309999999999999E-3</v>
    <v>USD</v>
    <v>EUR</v>
    <v>Currency Pair</v>
    <v>45142.874988425923</v>
    <v>Euro/US Dollar FX Spot Rate</v>
    <v>1.0944</v>
    <v>1.101</v>
    <v>EURUSD</v>
    <v>EUR/USD</v>
  </rv>
  <rv s="2">
    <v>189</v>
  </rv>
  <rv s="3">
    <fb>44928</fb>
    <v>5</v>
  </rv>
  <rv s="3">
    <fb>1.0662</fb>
    <v>6</v>
  </rv>
  <rv s="5">
    <v>en-GB</v>
    <v>av3wnm</v>
    <v>268435456</v>
    <v>1</v>
    <v>Powered by Refinitiv</v>
    <v>11</v>
    <v>CAD/USD</v>
    <v>12</v>
    <v>13</v>
    <v>Finance</v>
    <v>14</v>
    <v>0.78559999999999997</v>
    <v>0.71530000000000005</v>
    <v>-8.0000000000000004E-4</v>
    <v>-1.0689999999999999E-3</v>
    <v>USD</v>
    <v>CAD</v>
    <v>Currency Pair</v>
    <v>45142.875</v>
    <v>Canadian Dollar/US Dollar FX Cross Rate</v>
    <v>0.74850000000000005</v>
    <v>0.74770000000000003</v>
    <v>CADUSD</v>
    <v>CAD/USD</v>
  </rv>
  <rv s="2">
    <v>193</v>
  </rv>
  <rv s="3">
    <fb>0.73660000000000003</fb>
    <v>6</v>
  </rv>
  <rv s="5">
    <v>en-GB</v>
    <v>auxr9c</v>
    <v>268435456</v>
    <v>1</v>
    <v>Powered by Refinitiv</v>
    <v>11</v>
    <v>AUD/USD</v>
    <v>12</v>
    <v>13</v>
    <v>Finance</v>
    <v>14</v>
    <v>0.7157</v>
    <v>0.6169</v>
    <v>1.6999999999999999E-3</v>
    <v>2.5950000000000001E-3</v>
    <v>USD</v>
    <v>AUD</v>
    <v>Currency Pair</v>
    <v>45142.875</v>
    <v>Australian Dollar/US Dollar FX Spot Rate</v>
    <v>0.6552</v>
    <v>0.65690000000000004</v>
    <v>AUDUSD</v>
    <v>AUD/USD</v>
  </rv>
  <rv s="2">
    <v>196</v>
  </rv>
  <rv s="3">
    <fb>0.68020000000000003</fb>
    <v>6</v>
  </rv>
  <rv s="5">
    <v>en-GB</v>
    <v>avmpm7</v>
    <v>268435456</v>
    <v>1</v>
    <v>Powered by Refinitiv</v>
    <v>11</v>
    <v>NZD/USD</v>
    <v>12</v>
    <v>13</v>
    <v>Finance</v>
    <v>14</v>
    <v>0.65380000000000005</v>
    <v>0.55100000000000005</v>
    <v>2.0999999999999999E-3</v>
    <v>3.4560000000000003E-3</v>
    <v>USD</v>
    <v>NZD</v>
    <v>Currency Pair</v>
    <v>45142.874988425923</v>
    <v>New Zealand Dollar/US Dollar FX Spot Rate</v>
    <v>0.60770000000000002</v>
    <v>0.60980000000000001</v>
    <v>NZDUSD</v>
    <v>NZD/USD</v>
  </rv>
  <rv s="2">
    <v>199</v>
  </rv>
  <rv s="3">
    <fb>0.63139999999999996</fb>
    <v>6</v>
  </rv>
  <rv s="5">
    <v>en-GB</v>
    <v>avv7r7</v>
    <v>268435456</v>
    <v>1</v>
    <v>Powered by Refinitiv</v>
    <v>11</v>
    <v>CHF/USD</v>
    <v>12</v>
    <v>13</v>
    <v>Finance</v>
    <v>14</v>
    <v>1.1692</v>
    <v>0.98499999999999999</v>
    <v>1.6999999999999999E-3</v>
    <v>1.487E-3</v>
    <v>USD</v>
    <v>CHF</v>
    <v>Currency Pair</v>
    <v>45142.874965277777</v>
    <v>Swiss Franc/US Dollar FX Cross Rate</v>
    <v>1.1435999999999999</v>
    <v>1.1453</v>
    <v>CHFUSD</v>
    <v>CHF/USD</v>
  </rv>
  <rv s="2">
    <v>202</v>
  </rv>
  <rv s="3">
    <fb>1.0806</fb>
    <v>6</v>
  </rv>
  <rv s="5">
    <v>en-GB</v>
    <v>avyjhw</v>
    <v>268435456</v>
    <v>1</v>
    <v>Powered by Refinitiv</v>
    <v>11</v>
    <v>GBP/USD</v>
    <v>12</v>
    <v>13</v>
    <v>Finance</v>
    <v>14</v>
    <v>1.3144</v>
    <v>1.0382</v>
    <v>3.5000000000000001E-3</v>
    <v>2.7529999999999998E-3</v>
    <v>USD</v>
    <v>GBP</v>
    <v>Currency Pair</v>
    <v>45142.874988425923</v>
    <v>UK Pound Sterling/US Dollar FX Spot Rate</v>
    <v>1.2713000000000001</v>
    <v>1.2747999999999999</v>
    <v>GBPUSD</v>
    <v>GBP/USD</v>
  </rv>
  <rv s="2">
    <v>205</v>
  </rv>
  <rv s="3">
    <fb>1.2044999999999999</fb>
    <v>6</v>
  </rv>
  <rv s="5">
    <v>en-GB</v>
    <v>avym77</v>
    <v>268435456</v>
    <v>1</v>
    <v>Powered by Refinitiv</v>
    <v>11</v>
    <v>USD/CNY</v>
    <v>12</v>
    <v>15</v>
    <v>Finance</v>
    <v>14</v>
    <v>7.327</v>
    <v>6.6905000000000001</v>
    <v>5.4999999999999997E-3</v>
    <v>7.675999999999999E-4</v>
    <v>CNY</v>
    <v>USD</v>
    <v>Currency Pair</v>
    <v>45142.700706018521</v>
    <v>US Dollar/Chinese Renminbi FX Spot Rate</v>
    <v>7.1650999999999998</v>
    <v>7.1706000000000003</v>
    <v>USDCNY</v>
    <v>USD/CNY</v>
  </rv>
  <rv s="2">
    <v>208</v>
  </rv>
  <rv s="3">
    <fb>6.8971999999999998</fb>
    <v>16</v>
  </rv>
  <rv s="5">
    <v>en-GB</v>
    <v>avyomw</v>
    <v>268435456</v>
    <v>1</v>
    <v>Powered by Refinitiv</v>
    <v>11</v>
    <v>USD/JPY</v>
    <v>12</v>
    <v>17</v>
    <v>Finance</v>
    <v>14</v>
    <v>151.94</v>
    <v>127.21</v>
    <v>-0.79</v>
    <v>-5.5420000000000001E-3</v>
    <v>JPY</v>
    <v>USD</v>
    <v>Currency Pair</v>
    <v>45142.874988425923</v>
    <v>US Dollar/Japanese Yen FX Spot Rate</v>
    <v>142.54</v>
    <v>141.75</v>
    <v>USDJPY</v>
    <v>USD/JPY</v>
  </rv>
  <rv s="2">
    <v>211</v>
  </rv>
  <rv s="3">
    <fb>130.72999999999999</fb>
    <v>18</v>
  </rv>
  <rv s="5">
    <v>en-GB</v>
    <v>avyoyc</v>
    <v>268435456</v>
    <v>1</v>
    <v>Powered by Refinitiv</v>
    <v>11</v>
    <v>USD/KRW</v>
    <v>12</v>
    <v>19</v>
    <v>Finance</v>
    <v>14</v>
    <v>1445.82</v>
    <v>1215.42</v>
    <v>5.07</v>
    <v>3.9029999999999998E-3</v>
    <v>KRW</v>
    <v>USD</v>
    <v>Currency Pair</v>
    <v>45142.874583333331</v>
    <v>US Dollar/Korean Won FX Spot Rate</v>
    <v>1299.01</v>
    <v>1304.08</v>
    <v>USDKRW</v>
    <v>USD/KRW</v>
  </rv>
  <rv s="2">
    <v>214</v>
  </rv>
  <rv s="3">
    <fb>1269.03</fb>
    <v>20</v>
  </rv>
  <rv s="5">
    <v>en-GB</v>
    <v>avytar</v>
    <v>268435456</v>
    <v>1</v>
    <v>Powered by Refinitiv</v>
    <v>11</v>
    <v>USD/TWD</v>
    <v>12</v>
    <v>21</v>
    <v>Finance</v>
    <v>14</v>
    <v>32.408000000000001</v>
    <v>29.599</v>
    <v>-2E-3</v>
    <v>-6.3180000000000002E-5</v>
    <v>TWD</v>
    <v>USD</v>
    <v>Currency Pair</v>
    <v>45142.874884259261</v>
    <v>US Dollar/Taiwan Dollar FX Spot Rate</v>
    <v>31.654</v>
    <v>31.652000000000001</v>
    <v>USDTWD</v>
    <v>USD/TWD</v>
  </rv>
  <rv s="2">
    <v>217</v>
  </rv>
  <rv s="3">
    <fb>30.728000000000002</fb>
    <v>22</v>
  </rv>
  <rv s="5">
    <v>en-GB</v>
    <v>avyspr</v>
    <v>268435456</v>
    <v>1</v>
    <v>Powered by Refinitiv</v>
    <v>11</v>
    <v>USD/SGD</v>
    <v>12</v>
    <v>23</v>
    <v>Finance</v>
    <v>14</v>
    <v>1.4491000000000001</v>
    <v>1.3028</v>
    <v>-1.4E-3</v>
    <v>-1.044E-3</v>
    <v>SGD</v>
    <v>USD</v>
    <v>Currency Pair</v>
    <v>45142.874976851854</v>
    <v>US Dollar/Singapore Dollar FX Spot Rate</v>
    <v>1.3408</v>
    <v>1.3393999999999999</v>
    <v>USDSGD</v>
    <v>USD/SGD</v>
  </rv>
  <rv s="2">
    <v>220</v>
  </rv>
  <rv s="3">
    <fb>1.3412999999999999</fb>
    <v>24</v>
  </rv>
  <rv s="5">
    <v>en-GB</v>
    <v>avyq1h</v>
    <v>268435456</v>
    <v>1</v>
    <v>Powered by Refinitiv</v>
    <v>11</v>
    <v>USD/MYR</v>
    <v>12</v>
    <v>25</v>
    <v>Finance</v>
    <v>14</v>
    <v>4.7469999999999999</v>
    <v>4.22</v>
    <v>-2E-3</v>
    <v>-4.3909999999999999E-4</v>
    <v>MYR</v>
    <v>USD</v>
    <v>Currency Pair</v>
    <v>45142.405462962961</v>
    <v>US Dollar/Malaysian Ringgit FX Spot Rate</v>
    <v>4.5549999999999997</v>
    <v>4.5529999999999999</v>
    <v>USDMYR</v>
    <v>USD/MYR</v>
  </rv>
  <rv s="2">
    <v>223</v>
  </rv>
  <rv s="3">
    <fb>4.4000000000000004</fb>
    <v>26</v>
  </rv>
  <rv s="5">
    <v>en-GB</v>
    <v>avytgh</v>
    <v>268435456</v>
    <v>1</v>
    <v>Powered by Refinitiv</v>
    <v>11</v>
    <v>USD/THB</v>
    <v>12</v>
    <v>27</v>
    <v>Finance</v>
    <v>14</v>
    <v>38.46</v>
    <v>32.56</v>
    <v>0.05</v>
    <v>1.444E-3</v>
    <v>THB</v>
    <v>USD</v>
    <v>Currency Pair</v>
    <v>45142.87431712963</v>
    <v>US Dollar/Thai Baht FX Spot Rate</v>
    <v>34.619999999999997</v>
    <v>34.67</v>
    <v>USDTHB</v>
    <v>USD/THB</v>
  </rv>
  <rv s="2">
    <v>226</v>
  </rv>
  <rv s="3">
    <fb>34.54</fb>
    <v>28</v>
  </rv>
  <rv s="5">
    <v>en-GB</v>
    <v>avyo8m</v>
    <v>268435456</v>
    <v>1</v>
    <v>Powered by Refinitiv</v>
    <v>11</v>
    <v>USD/INR</v>
    <v>12</v>
    <v>29</v>
    <v>Finance</v>
    <v>14</v>
    <v>83.262500000000003</v>
    <v>78.38</v>
    <v>-8.2000000000000003E-2</v>
    <v>-9.9090000000000007E-4</v>
    <v>INR</v>
    <v>USD</v>
    <v>Currency Pair</v>
    <v>45142.640023148146</v>
    <v>US Dollar/Indian Rupee FX Spot Rate</v>
    <v>82.75</v>
    <v>82.668000000000006</v>
    <v>USDINR</v>
    <v>USD/INR</v>
  </rv>
  <rv s="2">
    <v>229</v>
  </rv>
  <rv s="3">
    <fb>82.745000000000005</fb>
    <v>30</v>
  </rv>
  <rv s="5">
    <v>en-GB</v>
    <v>avyobh</v>
    <v>268435456</v>
    <v>1</v>
    <v>Powered by Refinitiv</v>
    <v>11</v>
    <v>USD/IDR</v>
    <v>12</v>
    <v>31</v>
    <v>Finance</v>
    <v>14</v>
    <v>15760</v>
    <v>14560</v>
    <v>-15</v>
    <v>-9.881E-4</v>
    <v>IDR</v>
    <v>USD</v>
    <v>Currency Pair</v>
    <v>45142.325833333336</v>
    <v>US Dollar/Indonesian Rupiah FX Spot Rate</v>
    <v>15180</v>
    <v>15165</v>
    <v>USDIDR</v>
    <v>USD/IDR</v>
  </rv>
  <rv s="2">
    <v>232</v>
  </rv>
  <rv s="3">
    <fb>15570</fb>
    <v>32</v>
  </rv>
  <rv s="5">
    <v>en-GB</v>
    <v>avyufr</v>
    <v>268435456</v>
    <v>1</v>
    <v>Powered by Refinitiv</v>
    <v>11</v>
    <v>USD/VND</v>
    <v>12</v>
    <v>33</v>
    <v>Finance</v>
    <v>14</v>
    <v>24876</v>
    <v>23337</v>
    <v>-25</v>
    <v>-1.0530000000000001E-3</v>
    <v>VND</v>
    <v>USD</v>
    <v>Currency Pair</v>
    <v>45142.402349537035</v>
    <v>US Dollar/Vietnam Dong FX Spot Rate</v>
    <v>23750</v>
    <v>23725</v>
    <v>USDVND</v>
    <v>USD/VND</v>
  </rv>
  <rv s="2">
    <v>235</v>
  </rv>
  <rv s="3">
    <fb>23610</fb>
    <v>34</v>
  </rv>
  <rv s="5">
    <v>en-GB</v>
    <v>avyrqh</v>
    <v>268435456</v>
    <v>1</v>
    <v>Powered by Refinitiv</v>
    <v>11</v>
    <v>USD/PHP</v>
    <v>12</v>
    <v>35</v>
    <v>Finance</v>
    <v>14</v>
    <v>59.203000000000003</v>
    <v>53.62</v>
    <v>0.2</v>
    <v>3.6049999999999997E-3</v>
    <v>PHP</v>
    <v>USD</v>
    <v>Currency Pair</v>
    <v>45142.414953703701</v>
    <v>US Dollar/Philippine Peso FX Spot Rate</v>
    <v>55.48</v>
    <v>55.68</v>
    <v>USDPHP</v>
    <v>USD/PHP</v>
  </rv>
  <rv s="2">
    <v>238</v>
  </rv>
  <rv s="3">
    <fb>55.7</fb>
    <v>36</v>
  </rv>
  <rv s="5">
    <v>en-GB</v>
    <v>avysvh</v>
    <v>268435456</v>
    <v>1</v>
    <v>Powered by Refinitiv</v>
    <v>11</v>
    <v>USD/ZAR</v>
    <v>12</v>
    <v>37</v>
    <v>Finance</v>
    <v>14</v>
    <v>19.916599999999999</v>
    <v>16.102699999999999</v>
    <v>-0.23100000000000001</v>
    <v>-1.2362999999999999E-2</v>
    <v>ZAR</v>
    <v>USD</v>
    <v>Currency Pair</v>
    <v>45142.875</v>
    <v>US Dollar/South African Rand FX Spot Rate</v>
    <v>18.684699999999999</v>
    <v>18.453700000000001</v>
    <v>USDZAR</v>
    <v>USD/ZAR</v>
  </rv>
  <rv s="2">
    <v>241</v>
  </rv>
  <rv s="3">
    <fb>16.974299999999999</fb>
    <v>38</v>
  </rv>
  <rv s="5">
    <v>en-GB</v>
    <v>avylgh</v>
    <v>268435456</v>
    <v>1</v>
    <v>Powered by Refinitiv</v>
    <v>11</v>
    <v>USD/BRL</v>
    <v>12</v>
    <v>39</v>
    <v>Finance</v>
    <v>14</v>
    <v>5.5297000000000001</v>
    <v>4.694</v>
    <v>-4.3700000000000003E-2</v>
    <v>-8.8880000000000001E-3</v>
    <v>BRL</v>
    <v>USD</v>
    <v>Currency Pair</v>
    <v>45142.874988425923</v>
    <v>US Dollar/Brazilian Real FX Spot Rate</v>
    <v>4.9169999999999998</v>
    <v>4.8733000000000004</v>
    <v>USDBRL</v>
    <v>USD/BRL</v>
  </rv>
  <rv s="2">
    <v>244</v>
  </rv>
  <rv s="3">
    <fb>5.3632999999999997</fb>
    <v>40</v>
  </rv>
  <rv s="5">
    <v>en-GB</v>
    <v>avys2w</v>
    <v>268435456</v>
    <v>1</v>
    <v>Powered by Refinitiv</v>
    <v>11</v>
    <v>USD/RUB</v>
    <v>12</v>
    <v>41</v>
    <v>Finance</v>
    <v>14</v>
    <v>96.495500000000007</v>
    <v>53.643999999999998</v>
    <v>1.375</v>
    <v>1.4705999999999999E-2</v>
    <v>RUB</v>
    <v>USD</v>
    <v>Currency Pair</v>
    <v>45142.724722222221</v>
    <v>US Dollar/Russian Rouble FX Spot Rate</v>
    <v>93.5</v>
    <v>94.875</v>
    <v>USDRUB</v>
    <v>USD/RUB</v>
  </rv>
  <rv s="2">
    <v>247</v>
  </rv>
  <rv s="3">
    <fb>70.995500000000007</fb>
    <v>42</v>
  </rv>
  <rv s="5">
    <v>en-GB</v>
    <v>avytp2</v>
    <v>268435456</v>
    <v>1</v>
    <v>Powered by Refinitiv</v>
    <v>11</v>
    <v>USD/TRY</v>
    <v>12</v>
    <v>43</v>
    <v>Finance</v>
    <v>14</v>
    <v>27.240400000000001</v>
    <v>17.556999999999999</v>
    <v>-2.9899999999999999E-2</v>
    <v>-1.109E-3</v>
    <v>TRY</v>
    <v>USD</v>
    <v>Currency Pair</v>
    <v>45142.875</v>
    <v>US Dollar/Turkish Lira FX Spot Rate</v>
    <v>26.966999999999999</v>
    <v>26.937100000000001</v>
    <v>USDTRY</v>
    <v>USD/TRY</v>
  </rv>
  <rv s="2">
    <v>250</v>
  </rv>
  <rv s="3">
    <fb>18.712</fb>
    <v>44</v>
  </rv>
  <rv s="5">
    <v>en-GB</v>
    <v>avyrc7</v>
    <v>268435456</v>
    <v>1</v>
    <v>Powered by Refinitiv</v>
    <v>11</v>
    <v>USD/PKR</v>
    <v>12</v>
    <v>45</v>
    <v>Finance</v>
    <v>14</v>
    <v>298</v>
    <v>211</v>
    <v>-3.86</v>
    <v>-1.3380000000000001E-2</v>
    <v>PKR</v>
    <v>USD</v>
    <v>Currency Pair</v>
    <v>45142.684270833335</v>
    <v>US Dollar/Pakistani Rupee FX Spot Rate</v>
    <v>288.5</v>
    <v>284.64</v>
    <v>USDPKR</v>
    <v>USD/PKR</v>
  </rv>
  <rv s="2">
    <v>253</v>
  </rv>
  <rv s="3">
    <fb>226.4</fb>
    <v>46</v>
  </rv>
  <rv s="0">
    <v>https://www.bing.com/financeapi/forcetrigger?t=a22xmw&amp;q=XNAS%3aSHY&amp;form=skydnc</v>
    <v>Learn more on Bing</v>
  </rv>
  <rv s="1">
    <v>en-GB</v>
    <v>a22xmw</v>
    <v>268435456</v>
    <v>1</v>
    <v>Powered by Refinitiv</v>
    <v>0</v>
    <v>iShares:1-3 Trs Bd ETF (XNAS:SHY)</v>
    <v>2</v>
    <v>3</v>
    <v>Finance</v>
    <v>4</v>
    <v>82.83</v>
    <v>80.48</v>
    <v>1.038</v>
    <v>0.16</v>
    <v>-1.2339999999999999E-4</v>
    <v>1.9780000000000002E-3</v>
    <v>-0.01</v>
    <v>USD</v>
    <v>Nasdaq Stock Market</v>
    <v>XNAS</v>
    <v>1.5E-3</v>
    <v>81.09</v>
    <v>ETF</v>
    <v>45142.975931168752</v>
    <v>256</v>
    <v>81</v>
    <v>25864115548.41</v>
    <v>iShares:1-3 Trs Bd ETF</v>
    <v>81</v>
    <v>80.91</v>
    <v>81.069999999999993</v>
    <v>81.06</v>
    <v>SHY</v>
    <v>iShares:1-3 Trs Bd ETF (XNAS:SHY)</v>
    <v>3590389</v>
    <v>4855239</v>
  </rv>
  <rv s="2">
    <v>257</v>
  </rv>
  <rv s="3">
    <fb>81.239999999999995</fb>
    <v>6</v>
  </rv>
  <rv s="0">
    <v>https://www.bing.com/financeapi/forcetrigger?t=a1vbh7&amp;q=XNAS%3aIEI&amp;form=skydnc</v>
    <v>Learn more on Bing</v>
  </rv>
  <rv s="1">
    <v>en-GB</v>
    <v>a1vbh7</v>
    <v>268435456</v>
    <v>1</v>
    <v>Powered by Refinitiv</v>
    <v>0</v>
    <v>iShares:3-7 Trs Bd ETF (XNAS:IEI)</v>
    <v>2</v>
    <v>3</v>
    <v>Finance</v>
    <v>4</v>
    <v>120.85</v>
    <v>112.2586</v>
    <v>1.2522</v>
    <v>0.74</v>
    <v>6.0859999999999994E-4</v>
    <v>6.4759999999999991E-3</v>
    <v>7.0000000000000007E-2</v>
    <v>USD</v>
    <v>Nasdaq Stock Market</v>
    <v>XNAS</v>
    <v>1.5E-3</v>
    <v>115.06</v>
    <v>ETF</v>
    <v>45142.88122377266</v>
    <v>260</v>
    <v>114.63</v>
    <v>13302096956.1</v>
    <v>iShares:3-7 Trs Bd ETF</v>
    <v>114.63</v>
    <v>114.27</v>
    <v>115.01</v>
    <v>115.08</v>
    <v>IEI</v>
    <v>iShares:3-7 Trs Bd ETF (XNAS:IEI)</v>
    <v>1455913</v>
    <v>1811849</v>
  </rv>
  <rv s="2">
    <v>261</v>
  </rv>
  <rv s="3">
    <fb>115.23</fb>
    <v>6</v>
  </rv>
  <rv s="0">
    <v>https://www.bing.com/financeapi/forcetrigger?t=a1vbbh&amp;q=XNAS%3aIEF&amp;form=skydnc</v>
    <v>Learn more on Bing</v>
  </rv>
  <rv s="1">
    <v>en-GB</v>
    <v>a1vbbh</v>
    <v>268435456</v>
    <v>1</v>
    <v>Powered by Refinitiv</v>
    <v>0</v>
    <v>iShares:7-10 Trs Bd ETF (XNAS:IEF)</v>
    <v>2</v>
    <v>3</v>
    <v>Finance</v>
    <v>4</v>
    <v>105.125</v>
    <v>92.48</v>
    <v>1.1677999999999999</v>
    <v>1</v>
    <v>5.2599999999999999E-4</v>
    <v>1.0632999999999998E-2</v>
    <v>0.05</v>
    <v>USD</v>
    <v>Nasdaq Stock Market</v>
    <v>XNAS</v>
    <v>1.5E-3</v>
    <v>95.13</v>
    <v>ETF</v>
    <v>45142.997546851562</v>
    <v>264</v>
    <v>94.4</v>
    <v>29086122098.450001</v>
    <v>iShares:7-10 Trs Bd ETF</v>
    <v>94.4</v>
    <v>94.05</v>
    <v>95.05</v>
    <v>95.1</v>
    <v>IEF</v>
    <v>iShares:7-10 Trs Bd ETF (XNAS:IEF)</v>
    <v>10190058</v>
    <v>6986676</v>
  </rv>
  <rv s="2">
    <v>265</v>
  </rv>
  <rv s="3">
    <fb>96.53</fb>
    <v>6</v>
  </rv>
  <rv s="0">
    <v>https://www.bing.com/financeapi/forcetrigger?t=a24b5r&amp;q=XNAS%3aTLT&amp;form=skydnc</v>
    <v>Learn more on Bing</v>
  </rv>
  <rv s="1">
    <v>en-GB</v>
    <v>a24b5r</v>
    <v>268435456</v>
    <v>1</v>
    <v>Powered by Refinitiv</v>
    <v>0</v>
    <v>iShares:20+ Trs Bd ETF (XNAS:TLT)</v>
    <v>2</v>
    <v>3</v>
    <v>Finance</v>
    <v>4</v>
    <v>119.55</v>
    <v>91.85</v>
    <v>1.0685</v>
    <v>1.68</v>
    <v>1.243E-3</v>
    <v>1.7712000000000002E-2</v>
    <v>0.12</v>
    <v>USD</v>
    <v>Nasdaq Stock Market</v>
    <v>XNAS</v>
    <v>1.5E-3</v>
    <v>96.68</v>
    <v>ETF</v>
    <v>45142.999887870312</v>
    <v>268</v>
    <v>95.13</v>
    <v>43184464807.110001</v>
    <v>iShares:20+ Trs Bd ETF</v>
    <v>95.15</v>
    <v>94.85</v>
    <v>96.53</v>
    <v>96.65</v>
    <v>TLT</v>
    <v>iShares:20+ Trs Bd ETF (XNAS:TLT)</v>
    <v>42071834</v>
    <v>29691018</v>
  </rv>
  <rv s="2">
    <v>269</v>
  </rv>
  <rv s="3">
    <fb>101.46</fb>
    <v>6</v>
  </rv>
  <rv s="0">
    <v>https://www.bing.com/financeapi/forcetrigger?t=a1u477&amp;q=BATS%3aGOVT&amp;form=skydnc</v>
    <v>Learn more on Bing</v>
  </rv>
  <rv s="1">
    <v>en-GB</v>
    <v>a1u477</v>
    <v>268435456</v>
    <v>1</v>
    <v>Powered by Refinitiv</v>
    <v>0</v>
    <v>iShares:US Treasury Bond (BATS:GOVT)</v>
    <v>2</v>
    <v>3</v>
    <v>Finance</v>
    <v>7</v>
    <v>24.27</v>
    <v>22.13</v>
    <v>0.84370000000000001</v>
    <v>0.16500000000000001</v>
    <v>-1.7699999999999999E-3</v>
    <v>7.3550000000000004E-3</v>
    <v>-0.04</v>
    <v>USD</v>
    <v>CBOE BZX Exchange</v>
    <v>BATS</v>
    <v>5.0000000000000001E-4</v>
    <v>22.61</v>
    <v>ETF</v>
    <v>45142.974953876561</v>
    <v>272</v>
    <v>22.49</v>
    <v>24182871450.209999</v>
    <v>iShares:US Treasury Bond</v>
    <v>22.49</v>
    <v>22.434999999999999</v>
    <v>22.6</v>
    <v>22.56</v>
    <v>GOVT</v>
    <v>iShares:US Treasury Bond (BATS:GOVT)</v>
    <v>8193816</v>
    <v>13845529</v>
  </rv>
  <rv s="2">
    <v>273</v>
  </rv>
  <rv s="3">
    <fb>22.84</fb>
    <v>6</v>
  </rv>
  <rv s="0">
    <v>https://www.bing.com/financeapi/forcetrigger?t=a1n26h&amp;q=ARCX%3aAGG&amp;form=skydnc</v>
    <v>Learn more on Bing</v>
  </rv>
  <rv s="1">
    <v>en-GB</v>
    <v>a1n26h</v>
    <v>268435456</v>
    <v>1</v>
    <v>Powered by Refinitiv</v>
    <v>0</v>
    <v>iShares:Core US Agg Bd (ARCX:AGG)</v>
    <v>2</v>
    <v>3</v>
    <v>Finance</v>
    <v>4</v>
    <v>103.89</v>
    <v>93.2</v>
    <v>1.0014000000000001</v>
    <v>0.79</v>
    <v>4.1370000000000001E-3</v>
    <v>8.2389999999999998E-3</v>
    <v>0.4</v>
    <v>USD</v>
    <v>NYSE Arca</v>
    <v>ARCX</v>
    <v>2.9999999999999997E-4</v>
    <v>96.75</v>
    <v>ETF</v>
    <v>45143.00000070547</v>
    <v>276</v>
    <v>96.25</v>
    <v>93704151746.940002</v>
    <v>iShares:Core US Agg Bd</v>
    <v>96.25</v>
    <v>95.89</v>
    <v>96.68</v>
    <v>97.08</v>
    <v>AGG</v>
    <v>iShares:Core US Agg Bd (ARCX:AGG)</v>
    <v>6400359</v>
    <v>7798558</v>
  </rv>
  <rv s="2">
    <v>277</v>
  </rv>
  <rv s="3">
    <fb>97.56</fb>
    <v>6</v>
  </rv>
  <rv s="0">
    <v>https://www.bing.com/financeapi/forcetrigger?t=a1v9r7&amp;q=ARCX%3aIDEV&amp;form=skydnc</v>
    <v>Learn more on Bing</v>
  </rv>
  <rv s="1">
    <v>en-GB</v>
    <v>a1v9r7</v>
    <v>268435456</v>
    <v>1</v>
    <v>Powered by Refinitiv</v>
    <v>0</v>
    <v>iShares:Cr MSCI Intl DM (ARCX:IDEV)</v>
    <v>2</v>
    <v>3</v>
    <v>Finance</v>
    <v>4</v>
    <v>63.2</v>
    <v>47.01</v>
    <v>1.0367</v>
    <v>0.2</v>
    <v>-1.0314E-2</v>
    <v>3.2850000000000002E-3</v>
    <v>-0.63</v>
    <v>USD</v>
    <v>NYSE Arca</v>
    <v>ARCX</v>
    <v>5.0000000000000001E-4</v>
    <v>61.704999999999998</v>
    <v>ETF</v>
    <v>45143.000000046093</v>
    <v>280</v>
    <v>61.03</v>
    <v>11314806484.42</v>
    <v>iShares:Cr MSCI Intl DM</v>
    <v>61.21</v>
    <v>60.88</v>
    <v>61.08</v>
    <v>60.45</v>
    <v>IDEV</v>
    <v>iShares:Cr MSCI Intl DM (ARCX:IDEV)</v>
    <v>381581</v>
    <v>510665</v>
  </rv>
  <rv s="2">
    <v>281</v>
  </rv>
  <rv s="3">
    <fb>56.33</fb>
    <v>6</v>
  </rv>
  <rv s="0">
    <v>https://www.bing.com/financeapi/forcetrigger?t=a1ryhw&amp;q=XNAS%3aEMXC&amp;form=skydnc</v>
    <v>Learn more on Bing</v>
  </rv>
  <rv s="1">
    <v>en-GB</v>
    <v>a1ryhw</v>
    <v>268435456</v>
    <v>1</v>
    <v>Powered by Refinitiv</v>
    <v>0</v>
    <v>iShares:MSCI EM xChn (XNAS:EMXC)</v>
    <v>2</v>
    <v>3</v>
    <v>Finance</v>
    <v>4</v>
    <v>54.34</v>
    <v>43.731099999999998</v>
    <v>0.95620000000000005</v>
    <v>0.16</v>
    <v>1.1067E-2</v>
    <v>3.0620000000000005E-3</v>
    <v>0.57999999999999996</v>
    <v>USD</v>
    <v>Nasdaq Stock Market</v>
    <v>XNAS</v>
    <v>2.5000000000000001E-3</v>
    <v>52.859900000000003</v>
    <v>ETF</v>
    <v>45142.912881666409</v>
    <v>284</v>
    <v>52.33</v>
    <v>4948338684.4899998</v>
    <v>iShares:MSCI EM xChn</v>
    <v>52.53</v>
    <v>52.25</v>
    <v>52.41</v>
    <v>52.99</v>
    <v>EMXC</v>
    <v>iShares:MSCI EM xChn (XNAS:EMXC)</v>
    <v>1526572</v>
    <v>869224</v>
  </rv>
  <rv s="2">
    <v>285</v>
  </rv>
  <rv s="3">
    <fb>47.42</fb>
    <v>6</v>
  </rv>
  <rv s="0">
    <v>https://www.bing.com/financeapi/forcetrigger?t=a2573m&amp;q=ARCX%3aVB&amp;form=skydnc</v>
    <v>Learn more on Bing</v>
  </rv>
  <rv s="1">
    <v>en-GB</v>
    <v>a2573m</v>
    <v>268435456</v>
    <v>1</v>
    <v>Powered by Refinitiv</v>
    <v>0</v>
    <v>Vanguard S-C Id;ETF (ARCX:VB)</v>
    <v>2</v>
    <v>3</v>
    <v>Finance</v>
    <v>4</v>
    <v>210</v>
    <v>168.65</v>
    <v>1.0004</v>
    <v>-0.27</v>
    <v>1.1749999999999998E-3</v>
    <v>-1.3209999999999999E-3</v>
    <v>0.24</v>
    <v>USD</v>
    <v>NYSE Arca</v>
    <v>ARCX</v>
    <v>5.0000000000000001E-4</v>
    <v>206.417</v>
    <v>ETF</v>
    <v>45143.000000010936</v>
    <v>288</v>
    <v>203.91</v>
    <v>45125224701</v>
    <v>Vanguard S-C Id;ETF</v>
    <v>205.04</v>
    <v>204.44</v>
    <v>204.17</v>
    <v>204.41</v>
    <v>VB</v>
    <v>Vanguard S-C Id;ETF (ARCX:VB)</v>
    <v>461365</v>
    <v>460852</v>
  </rv>
  <rv s="2">
    <v>289</v>
  </rv>
  <rv s="3">
    <fb>182.5</fb>
    <v>6</v>
  </rv>
  <rv s="0">
    <v>https://www.bing.com/financeapi/forcetrigger?t=a1vx77&amp;q=ARCX%3aIWD&amp;form=skydnc</v>
    <v>Learn more on Bing</v>
  </rv>
  <rv s="1">
    <v>en-GB</v>
    <v>a1vx77</v>
    <v>268435456</v>
    <v>1</v>
    <v>Powered by Refinitiv</v>
    <v>0</v>
    <v>iShares:Russ 1000 Vl ETF (ARCX:IWD)</v>
    <v>2</v>
    <v>3</v>
    <v>Finance</v>
    <v>4</v>
    <v>164.18</v>
    <v>134.09</v>
    <v>0.99990000000000001</v>
    <v>-0.57999999999999996</v>
    <v>0</v>
    <v>-3.604E-3</v>
    <v>0</v>
    <v>USD</v>
    <v>NYSE Arca</v>
    <v>ARCX</v>
    <v>1.9E-3</v>
    <v>162.19999999999999</v>
    <v>ETF</v>
    <v>45143.000000034372</v>
    <v>292</v>
    <v>160.16</v>
    <v>52024750700.959999</v>
    <v>iShares:Russ 1000 Vl ETF</v>
    <v>161.29</v>
    <v>160.94</v>
    <v>160.36000000000001</v>
    <v>160.36000000000001</v>
    <v>IWD</v>
    <v>iShares:Russ 1000 Vl ETF (ARCX:IWD)</v>
    <v>1430997</v>
    <v>1487841</v>
  </rv>
  <rv s="2">
    <v>293</v>
  </rv>
  <rv s="3">
    <fb>151.6</fb>
    <v>6</v>
  </rv>
  <rv s="0">
    <v>https://www.bing.com/financeapi/forcetrigger?t=a25hm7&amp;q=ARCX%3aVOO&amp;form=skydnc</v>
    <v>Learn more on Bing</v>
  </rv>
  <rv s="1">
    <v>en-GB</v>
    <v>a25hm7</v>
    <v>268435456</v>
    <v>1</v>
    <v>Powered by Refinitiv</v>
    <v>0</v>
    <v>Vanguard 500 Idx;ETF (ARCX:VOO)</v>
    <v>2</v>
    <v>3</v>
    <v>Finance</v>
    <v>4</v>
    <v>422.15</v>
    <v>319.87</v>
    <v>1.0001</v>
    <v>-2.02</v>
    <v>5.239E-4</v>
    <v>-4.8980000000000004E-3</v>
    <v>0.215</v>
    <v>USD</v>
    <v>NYSE Arca</v>
    <v>ARCX</v>
    <v>2.9999999999999997E-4</v>
    <v>416.12849999999997</v>
    <v>ETF</v>
    <v>45143.000000682812</v>
    <v>296</v>
    <v>410.03</v>
    <v>325949622021</v>
    <v>Vanguard 500 Idx;ETF</v>
    <v>414.15</v>
    <v>412.4</v>
    <v>410.38</v>
    <v>410.59500000000003</v>
    <v>VOO</v>
    <v>Vanguard 500 Idx;ETF (ARCX:VOO)</v>
    <v>5717266</v>
    <v>3819431</v>
  </rv>
  <rv s="2">
    <v>297</v>
  </rv>
  <rv s="3">
    <fb>349.99</fb>
    <v>6</v>
  </rv>
  <rv s="0">
    <v>https://www.bing.com/financeapi/forcetrigger?t=a21mim&amp;q=XNAS%3aQQQ&amp;form=skydnc</v>
    <v>Learn more on Bing</v>
  </rv>
  <rv s="1">
    <v>en-GB</v>
    <v>a21mim</v>
    <v>268435456</v>
    <v>1</v>
    <v>Powered by Refinitiv</v>
    <v>0</v>
    <v>Invesco QQQ Trust 1 (XNAS:QQQ)</v>
    <v>2</v>
    <v>3</v>
    <v>Finance</v>
    <v>4</v>
    <v>387.98</v>
    <v>254.26</v>
    <v>1.0698000000000001</v>
    <v>-1.75</v>
    <v>-6.1819999999999996E-4</v>
    <v>-4.6820000000000004E-3</v>
    <v>-0.23</v>
    <v>USD</v>
    <v>Nasdaq Stock Market</v>
    <v>XNAS</v>
    <v>2E-3</v>
    <v>378.1</v>
    <v>ETF</v>
    <v>45142.999705566406</v>
    <v>300</v>
    <v>371.53</v>
    <v>213283313507.53299</v>
    <v>Invesco QQQ Trust 1</v>
    <v>375.75</v>
    <v>373.79</v>
    <v>372.04</v>
    <v>371.81</v>
    <v>QQQ</v>
    <v>Invesco QQQ Trust 1 (XNAS:QQQ)</v>
    <v>61702759</v>
    <v>49664065</v>
  </rv>
  <rv s="2">
    <v>301</v>
  </rv>
  <rv s="3">
    <fb>264.48</fb>
    <v>6</v>
  </rv>
  <rv s="0">
    <v>https://www.bing.com/financeapi/forcetrigger?t=a25nhw&amp;q=ARCX%3aVWO&amp;form=skydnc</v>
    <v>Learn more on Bing</v>
  </rv>
  <rv s="1">
    <v>en-GB</v>
    <v>a25nhw</v>
    <v>268435456</v>
    <v>1</v>
    <v>Powered by Refinitiv</v>
    <v>0</v>
    <v>Vanguard EM St I;ETF (ARCX:VWO)</v>
    <v>2</v>
    <v>47</v>
    <v>Finance</v>
    <v>4</v>
    <v>43.215000000000003</v>
    <v>34.880099999999999</v>
    <v>0.91679999999999995</v>
    <v>0.05</v>
    <v>-2.3929999999999999E-4</v>
    <v>1.1980000000000001E-3</v>
    <v>-0.01</v>
    <v>USD</v>
    <v>NYSE Arca</v>
    <v>ARCX</v>
    <v>8.0000000000000004E-4</v>
    <v>42.139899999999997</v>
    <v>ETF</v>
    <v>45143</v>
    <v>304</v>
    <v>41.724200000000003</v>
    <v>72783347063</v>
    <v>Vanguard EM St I;ETF</v>
    <v>41.93</v>
    <v>41.73</v>
    <v>41.78</v>
    <v>41.77</v>
    <v>VWO</v>
    <v>Vanguard EM St I;ETF (ARCX:VWO)</v>
    <v>7931016</v>
    <v>7500058</v>
  </rv>
  <rv s="2">
    <v>305</v>
  </rv>
  <rv s="3">
    <fb>39.4</fb>
    <v>6</v>
  </rv>
  <rv s="0">
    <v>https://www.bing.com/financeapi/forcetrigger?t=a1rour&amp;q=ARCX%3aEEM&amp;form=skydnc</v>
    <v>Learn more on Bing</v>
  </rv>
  <rv s="1">
    <v>en-GB</v>
    <v>a1rour</v>
    <v>268435456</v>
    <v>1</v>
    <v>Powered by Refinitiv</v>
    <v>0</v>
    <v>iShares:MSCI Em Mkts (ARCX:EEM)</v>
    <v>2</v>
    <v>3</v>
    <v>Finance</v>
    <v>4</v>
    <v>42.53</v>
    <v>33.484999999999999</v>
    <v>1.0209999999999999</v>
    <v>-0.05</v>
    <v>-1.2330000000000002E-3</v>
    <v>-1.232E-3</v>
    <v>-0.05</v>
    <v>USD</v>
    <v>NYSE Arca</v>
    <v>ARCX</v>
    <v>6.8999999999999999E-3</v>
    <v>40.92</v>
    <v>ETF</v>
    <v>45143.000000034372</v>
    <v>308</v>
    <v>40.49</v>
    <v>24907621822.5</v>
    <v>iShares:MSCI Em Mkts</v>
    <v>40.700000000000003</v>
    <v>40.590000000000003</v>
    <v>40.54</v>
    <v>40.49</v>
    <v>EEM</v>
    <v>iShares:MSCI Em Mkts (ARCX:EEM)</v>
    <v>29249529</v>
    <v>30007807</v>
  </rv>
  <rv s="2">
    <v>309</v>
  </rv>
  <rv s="3">
    <fb>38.22</fb>
    <v>6</v>
  </rv>
  <rv s="0">
    <v>https://www.bing.com/financeapi/forcetrigger?t=a25927&amp;q=ARCX%3aVEA&amp;form=skydnc</v>
    <v>Learn more on Bing</v>
  </rv>
  <rv s="1">
    <v>en-GB</v>
    <v>a25927</v>
    <v>268435456</v>
    <v>1</v>
    <v>Powered by Refinitiv</v>
    <v>0</v>
    <v>Vanguard Dev Mkt;ETF (ARCX:VEA)</v>
    <v>2</v>
    <v>3</v>
    <v>Finance</v>
    <v>4</v>
    <v>47.81</v>
    <v>35.424999999999997</v>
    <v>1.0403</v>
    <v>0.13</v>
    <v>4.3310000000000001E-4</v>
    <v>2.823E-3</v>
    <v>0.02</v>
    <v>USD</v>
    <v>NYSE Arca</v>
    <v>ARCX</v>
    <v>5.0000000000000001E-4</v>
    <v>46.66</v>
    <v>ETF</v>
    <v>45143.000000693748</v>
    <v>312</v>
    <v>46.13</v>
    <v>113637536457</v>
    <v>Vanguard Dev Mkt;ETF</v>
    <v>46.26</v>
    <v>46.05</v>
    <v>46.18</v>
    <v>46.2</v>
    <v>VEA</v>
    <v>Vanguard Dev Mkt;ETF (ARCX:VEA)</v>
    <v>9944601</v>
    <v>8835305</v>
  </rv>
  <rv s="2">
    <v>313</v>
  </rv>
  <rv s="3">
    <fb>42.2</fb>
    <v>6</v>
  </rv>
  <rv s="0">
    <v>https://www.bing.com/financeapi/forcetrigger?t=a1rpu2&amp;q=ARCX%3aEFA&amp;form=skydnc</v>
    <v>Learn more on Bing</v>
  </rv>
  <rv s="1">
    <v>en-GB</v>
    <v>a1rpu2</v>
    <v>268435456</v>
    <v>1</v>
    <v>Powered by Refinitiv</v>
    <v>0</v>
    <v>iShares:MSCI EAFE ETF (ARCX:EFA)</v>
    <v>2</v>
    <v>3</v>
    <v>Finance</v>
    <v>4</v>
    <v>74.734999999999999</v>
    <v>54.61</v>
    <v>1.0349999999999999</v>
    <v>0.2</v>
    <v>1.109E-3</v>
    <v>2.7789999999999998E-3</v>
    <v>0.08</v>
    <v>USD</v>
    <v>NYSE Arca</v>
    <v>ARCX</v>
    <v>3.3E-3</v>
    <v>72.907499999999999</v>
    <v>ETF</v>
    <v>45143.000000740627</v>
    <v>316</v>
    <v>72.099999999999994</v>
    <v>51418247251.800003</v>
    <v>iShares:MSCI EAFE ETF</v>
    <v>72.33</v>
    <v>71.959999999999994</v>
    <v>72.16</v>
    <v>72.239999999999995</v>
    <v>EFA</v>
    <v>iShares:MSCI EAFE ETF (ARCX:EFA)</v>
    <v>14079592</v>
    <v>13824024</v>
  </rv>
  <rv s="2">
    <v>317</v>
  </rv>
  <rv s="3">
    <fb>66.22</fb>
    <v>6</v>
  </rv>
  <rv s="0">
    <v>https://www.bing.com/financeapi/forcetrigger?t=a1vxa2&amp;q=ARCX%3aIWF&amp;form=skydnc</v>
    <v>Learn more on Bing</v>
  </rv>
  <rv s="1">
    <v>en-GB</v>
    <v>a1vxa2</v>
    <v>268435456</v>
    <v>1</v>
    <v>Powered by Refinitiv</v>
    <v>0</v>
    <v>iShares:Russ 1000 Gr ETF (ARCX:IWF)</v>
    <v>2</v>
    <v>3</v>
    <v>Finance</v>
    <v>4</v>
    <v>286.95999999999998</v>
    <v>202.05</v>
    <v>0.99960000000000004</v>
    <v>-1.34</v>
    <v>-4.4169999999999999E-3</v>
    <v>-4.8279999999999998E-3</v>
    <v>-1.22</v>
    <v>USD</v>
    <v>NYSE Arca</v>
    <v>ARCX</v>
    <v>1.9E-3</v>
    <v>280.49</v>
    <v>ETF</v>
    <v>45143.000000010936</v>
    <v>320</v>
    <v>275.8</v>
    <v>72587401581.770004</v>
    <v>iShares:Russ 1000 Gr ETF</v>
    <v>279.14999999999998</v>
    <v>277.56</v>
    <v>276.22000000000003</v>
    <v>275</v>
    <v>IWF</v>
    <v>iShares:Russ 1000 Gr ETF (ARCX:IWF)</v>
    <v>1572950</v>
    <v>1248854</v>
  </rv>
  <rv s="2">
    <v>321</v>
  </rv>
  <rv s="3">
    <fb>212.62</fb>
    <v>6</v>
  </rv>
  <rv s="0">
    <v>https://www.bing.com/financeapi/forcetrigger?t=a1nq6h&amp;q=ARCX%3aARKK&amp;form=skydnc</v>
    <v>Learn more on Bing</v>
  </rv>
  <rv s="1">
    <v>en-GB</v>
    <v>a1nq6h</v>
    <v>268435456</v>
    <v>1</v>
    <v>Powered by Refinitiv</v>
    <v>0</v>
    <v>ARK Innovation (ARCX:ARKK)</v>
    <v>2</v>
    <v>3</v>
    <v>Finance</v>
    <v>4</v>
    <v>53.86</v>
    <v>29.43</v>
    <v>1.5564</v>
    <v>-0.81</v>
    <v>-3.5260000000000001E-3</v>
    <v>-1.7536E-2</v>
    <v>-0.16</v>
    <v>USD</v>
    <v>NYSE Arca</v>
    <v>ARCX</v>
    <v>7.4999999999999997E-3</v>
    <v>46.65</v>
    <v>ETF</v>
    <v>45143.000000022657</v>
    <v>324</v>
    <v>45.29</v>
    <v>9295352798.7259998</v>
    <v>ARK Innovation</v>
    <v>46.45</v>
    <v>46.19</v>
    <v>45.38</v>
    <v>45.22</v>
    <v>ARKK</v>
    <v>ARK Innovation (ARCX:ARKK)</v>
    <v>18265261</v>
    <v>16232923</v>
  </rv>
  <rv s="2">
    <v>325</v>
  </rv>
  <rv s="3">
    <fb>30.46</fb>
    <v>6</v>
  </rv>
  <rv s="0">
    <v>https://www.bing.com/financeapi/forcetrigger?t=a1wn3m&amp;q=ARCX%3aKRE&amp;form=skydnc</v>
    <v>Learn more on Bing</v>
  </rv>
  <rv s="1">
    <v>en-GB</v>
    <v>a1wn3m</v>
    <v>268435456</v>
    <v>1</v>
    <v>Powered by Refinitiv</v>
    <v>0</v>
    <v>SPDR S&amp;P Reg Banking ETF (ARCX:KRE)</v>
    <v>2</v>
    <v>3</v>
    <v>Finance</v>
    <v>4</v>
    <v>68.83</v>
    <v>34.520000000000003</v>
    <v>1.1100000000000001</v>
    <v>0.19</v>
    <v>-2.4709999999999997E-3</v>
    <v>3.9280000000000001E-3</v>
    <v>-0.12</v>
    <v>USD</v>
    <v>NYSE Arca</v>
    <v>ARCX</v>
    <v>3.4999999999999996E-3</v>
    <v>49</v>
    <v>ETF</v>
    <v>45143.000000046093</v>
    <v>328</v>
    <v>48.07</v>
    <v>3605071592.0799999</v>
    <v>SPDR S&amp;P Reg Banking ETF</v>
    <v>48.15</v>
    <v>48.37</v>
    <v>48.56</v>
    <v>48.44</v>
    <v>KRE</v>
    <v>SPDR S&amp;P Reg Banking ETF (ARCX:KRE)</v>
    <v>10466488</v>
    <v>19098140</v>
  </rv>
  <rv s="2">
    <v>329</v>
  </rv>
  <rv s="3">
    <fb>58.33</fb>
    <v>6</v>
  </rv>
  <rv s="0">
    <v>https://www.bing.com/financeapi/forcetrigger?t=a1tba2&amp;q=XNYS%3aFRC&amp;form=skydnc</v>
    <v>Learn more on Bing</v>
  </rv>
  <rv s="6">
    <v>en-GB</v>
    <v>a1tba2</v>
    <v>268435456</v>
    <v>1</v>
    <v>Powered by Refinitiv</v>
    <v>48</v>
    <v>FIRST REPUBLIC BANK (OTCM:FRCB)</v>
    <v>49</v>
    <v>50</v>
    <v>Finance</v>
    <v>51</v>
    <v>171.09</v>
    <v>0.16109999999999999</v>
    <v>1.2743</v>
    <v>1E-3</v>
    <v>0</v>
    <v>3.0769999999999999E-3</v>
    <v>0</v>
    <v>USD</v>
    <v>First Republic Bank (the Bank) is a commercial bank and trust company. The Bank specializes in providing services, including private banking, private business banking, real estate lending and wealth management services, including trust and custody services, to clients in selected metropolitan areas in the United States. It operates through two segments: Commercial Banking and Wealth Management. The principal business activities of the Commercial Banking segment are gathering deposits, originating and servicing loans and investing in investment securities. The principal business activities of the Wealth Management segment include the investment management activities of First Republic Investment Management, Inc. (FRIM), which manages investments for individuals and institutions; money market mutual fund activities through third-party providers and the brokerage activities of First Republic Securities Company, LLC (FRSC) and its foreign exchange activities conducted on behalf of clients.</v>
    <v>7213</v>
    <v>OTC Markets</v>
    <v>OTCM</v>
    <v>OTCM</v>
    <v>111 Pine St, SAN FRANCISCO, CA, 94111-5602 US</v>
    <v>0.33</v>
    <v>Banking Services</v>
    <v>Stock</v>
    <v>45143.006944444445</v>
    <v>332</v>
    <v>0.31109999999999999</v>
    <v>60707296</v>
    <v>FIRST REPUBLIC BANK</v>
    <v>FIRST REPUBLIC BANK</v>
    <v>0.31109999999999999</v>
    <v>4.3400000000000001E-2</v>
    <v>0.32500000000000001</v>
    <v>0.32600000000000001</v>
    <v>0.32600000000000001</v>
    <v>186218700</v>
    <v>FRCB</v>
    <v>FIRST REPUBLIC BANK (OTCM:FRCB)</v>
    <v>471292</v>
    <v>56808984</v>
    <v>2009</v>
  </rv>
  <rv s="2">
    <v>333</v>
  </rv>
  <rv s="3">
    <fb>121.54</fb>
    <v>6</v>
  </rv>
  <rv s="0">
    <v>https://www.bing.com/financeapi/forcetrigger?t=a1zfmw&amp;q=XNAS%3aPACW&amp;form=skydnc</v>
    <v>Learn more on Bing</v>
  </rv>
  <rv s="6">
    <v>en-GB</v>
    <v>a1zfmw</v>
    <v>268435456</v>
    <v>1</v>
    <v>Powered by Refinitiv</v>
    <v>48</v>
    <v>PACWEST BANCORP (XNAS:PACW)</v>
    <v>49</v>
    <v>50</v>
    <v>Finance</v>
    <v>52</v>
    <v>30.43</v>
    <v>2.48</v>
    <v>1.4451000000000001</v>
    <v>0.09</v>
    <v>-3.297E-3</v>
    <v>9.9889999999999996E-3</v>
    <v>-0.03</v>
    <v>USD</v>
    <v>PacWest Bancorp is a bank holding company. The Company through its subsidiary, Pacific Western Bank, is focused on providing business banking and treasury management services to small, middle-market and venture-backed businesses. The Company operates through three segments: Commercial Banking, Civic Financial Services (Civic), and Others. Under Commercial Banking, its principal business activities are gathering retail and commercial deposits, originating and servicing loans and leases and investing in investment securities. Under Civic, the Company's principal business activity is the financing of business-purpose non-owner-occupied investor properties. The Company's loan and lease portfolio consists primarily of real estate mortgage loans, real estate construction and land loans, and commercial loans and leases. Its lending activities include real estate mortgage loans, real estate construction loans, commercial loans and leases, and purchased single-family residential mortgage loans.</v>
    <v>2438</v>
    <v>Nasdaq Stock Market</v>
    <v>XNAS</v>
    <v>XNAS</v>
    <v>9701 Wilshire Boulevard, Suite 700, BEVERLY HILLS, CA, 90212 US</v>
    <v>9.2349999999999994</v>
    <v>Banking Services</v>
    <v>Stock</v>
    <v>45142.997467835157</v>
    <v>336</v>
    <v>8.9600000000000009</v>
    <v>1068070000</v>
    <v>PACWEST BANCORP</v>
    <v>PACWEST BANCORP</v>
    <v>8.9700000000000006</v>
    <v>3.3546</v>
    <v>9.01</v>
    <v>9.1</v>
    <v>9.07</v>
    <v>118542800</v>
    <v>PACW</v>
    <v>PACWEST BANCORP (XNAS:PACW)</v>
    <v>4182456</v>
    <v>12305521</v>
    <v>2008</v>
  </rv>
  <rv s="2">
    <v>337</v>
  </rv>
  <rv s="3">
    <fb>22.67</fb>
    <v>6</v>
  </rv>
  <rv s="0">
    <v>https://www.bing.com/financeapi/forcetrigger?t=a1pj4c&amp;q=XNYS%3aCFG&amp;form=skydnc</v>
    <v>Learn more on Bing</v>
  </rv>
  <rv s="6">
    <v>en-GB</v>
    <v>a1pj4c</v>
    <v>268435456</v>
    <v>1</v>
    <v>Powered by Refinitiv</v>
    <v>48</v>
    <v>CITIZENS FINANCIAL GROUP, INC. (XNYS:CFG)</v>
    <v>49</v>
    <v>50</v>
    <v>Finance</v>
    <v>52</v>
    <v>44.82</v>
    <v>23.37</v>
    <v>1.3099000000000001</v>
    <v>-0.23</v>
    <v>8.0000000000000002E-3</v>
    <v>-7.306E-3</v>
    <v>0.25</v>
    <v>USD</v>
    <v>Citizens Financial Group, Inc. offers a range of retail and commercial banking products and services to individuals, small businesses, middle-market companies, large corporations and institutions. The Company operates through two segments: Consumer Banking and Commercial Banking. Consumer Banking segment serves retail customers and small businesses, with products and services that include deposit products, mortgage and home equity lending, credit cards, business loans, wealth management and investment services across its 14-state traditional banking footprint. Its network includes specialists covering lending, savings and investment needs as well as small business products and services. Commercial Banking segment primarily serves companies and institutions. The segment offers a complement of financial products and solutions, including lending and leasing, deposit and treasury management services, foreign exchange, and interest rate and commodity risk management solutions, among others.</v>
    <v>18889</v>
    <v>New York Stock Exchange</v>
    <v>XNYS</v>
    <v>XNYS</v>
    <v>1 CITIZENS PLAZA, PROVIDENCE, RI, 02903 US</v>
    <v>31.88</v>
    <v>Banking Services</v>
    <v>Stock</v>
    <v>45142.995387904688</v>
    <v>340</v>
    <v>31.24</v>
    <v>14833837500</v>
    <v>CITIZENS FINANCIAL GROUP, INC.</v>
    <v>CITIZENS FINANCIAL GROUP, INC.</v>
    <v>31.33</v>
    <v>7.1387999999999998</v>
    <v>31.48</v>
    <v>31.25</v>
    <v>31.5</v>
    <v>474682800</v>
    <v>CFG</v>
    <v>CITIZENS FINANCIAL GROUP, INC. (XNYS:CFG)</v>
    <v>7734558</v>
    <v>6708012</v>
    <v>1984</v>
  </rv>
  <rv s="2">
    <v>341</v>
  </rv>
  <rv s="3">
    <fb>39.53</fb>
    <v>6</v>
  </rv>
  <rv s="0">
    <v>https://www.bing.com/financeapi/forcetrigger?t=a26gnm&amp;q=XNAS%3aZION&amp;form=skydnc</v>
    <v>Learn more on Bing</v>
  </rv>
  <rv s="7">
    <v>en-GB</v>
    <v>a26gnm</v>
    <v>268435456</v>
    <v>1</v>
    <v>Powered by Refinitiv</v>
    <v>53</v>
    <v>ZIONS BANCORPORATION, NATIONAL ASSOCIATION (XNAS:ZION)</v>
    <v>49</v>
    <v>54</v>
    <v>Finance</v>
    <v>52</v>
    <v>59.75</v>
    <v>18.260000000000002</v>
    <v>1.1292</v>
    <v>0.51</v>
    <v>-1.4767999999999998E-2</v>
    <v>1.3632999999999999E-2</v>
    <v>-0.56000000000000005</v>
    <v>USD</v>
    <v>Zions Bancorporation, National Association provides a range of banking products and related services, primarily in the states of Arizona, California, Colorado, Idaho, Nevada, New Mexico, Oregon, Texas, Utah, Washington, and Wyoming. The Company conducts its operations primarily through seven separately managed bank divisions, each with its own local branding and management. Its products and services include commercial and small business banking, commercial real estate lending, retail banking, and wealth management. Its commercial business banking products and services include commercial and industrial lending and leasing, municipal and public finance services, cash management services, commercial card and merchant processing services, and capital markets, syndication, and foreign exchange services. Its retail banking products and services include residential mortgages, home equity lines of credit, personal lines of credit and installment consumer loans, and personal trust services.</v>
    <v>9989</v>
    <v>Nasdaq Stock Market</v>
    <v>XNAS</v>
    <v>XNAS</v>
    <v>One South Main, SALT LAKE CITY, UT, 84133-1109 US</v>
    <v>38.56</v>
    <v>Banking Services</v>
    <v>Stock</v>
    <v>45142.950713124999</v>
    <v>344</v>
    <v>37.03</v>
    <v>5617621000</v>
    <v>ZIONS BANCORPORATION, NATIONAL ASSOCIATION</v>
    <v>ZIONS BANCORPORATION, NATIONAL ASSOCIATION</v>
    <v>37.270000000000003</v>
    <v>6.3989000000000003</v>
    <v>37.409999999999997</v>
    <v>37.92</v>
    <v>37.36</v>
    <v>148144000</v>
    <v>ZION</v>
    <v>ZIONS BANCORPORATION, NATIONAL ASSOCIATION (XNAS:ZION)</v>
    <v>2443855</v>
    <v>4397395</v>
  </rv>
  <rv s="2">
    <v>345</v>
  </rv>
  <rv s="3">
    <fb>48.46</fb>
    <v>6</v>
  </rv>
  <rv s="0">
    <v>https://www.bing.com/financeapi/forcetrigger?t=a1o8mw&amp;q=XNYS%3aTFC&amp;form=skydnc</v>
    <v>Learn more on Bing</v>
  </rv>
  <rv s="6">
    <v>en-GB</v>
    <v>a1o8mw</v>
    <v>268435456</v>
    <v>1</v>
    <v>Powered by Refinitiv</v>
    <v>48</v>
    <v>Truist Financial Corporation (XNYS:TFC)</v>
    <v>49</v>
    <v>50</v>
    <v>Finance</v>
    <v>52</v>
    <v>52.22</v>
    <v>25.56</v>
    <v>1.0454000000000001</v>
    <v>-0.21</v>
    <v>1.2470000000000001E-3</v>
    <v>-6.5059999999999996E-3</v>
    <v>0.04</v>
    <v>USD</v>
    <v>Truist Financial Corporation is a financial services company. The Company operates through its commercial bank subsidiary, Truist Bank (the Bank). The Bank provides a range of banking and trust services for clients and its digital platform. The Company’s segments include Consumer Banking and Wealth, Corporate and Commercial Banking, and Insurance Holdings. It provides a range of banking services to commercial and consumer clients, which includes asset management, automobile lending, credit card lending, consumer finance, home equity lending, insurance, investment brokerage services, mobile/online banking, payment solutions, retail deposit products, small business lending and student lending. Its services also include commercial deposit and treasury services, commercial finance, commercial lending, floor plan lending, leasing, investment banking and capital markets services, institutional trust services, international banking, insurance premium finance and supply chain financing.</v>
    <v>52848</v>
    <v>New York Stock Exchange</v>
    <v>XNYS</v>
    <v>XNYS</v>
    <v>214 N. Tryon St., CHARLOTTE, NC, 28202 US</v>
    <v>32.520000000000003</v>
    <v>Banking Services</v>
    <v>Stock</v>
    <v>45142.999211539063</v>
    <v>348</v>
    <v>32</v>
    <v>42716470000</v>
    <v>Truist Financial Corporation</v>
    <v>Truist Financial Corporation</v>
    <v>32</v>
    <v>7.4611999999999998</v>
    <v>32.28</v>
    <v>32.07</v>
    <v>32.11</v>
    <v>1331976000</v>
    <v>TFC</v>
    <v>Truist Financial Corporation (XNYS:TFC)</v>
    <v>8992829</v>
    <v>10289198</v>
    <v>1968</v>
  </rv>
  <rv s="2">
    <v>349</v>
  </rv>
  <rv s="3">
    <fb>43.63</fb>
    <v>6</v>
  </rv>
  <rv s="0">
    <v>https://www.bing.com/financeapi/forcetrigger?t=a1y1w7&amp;q=XNYS%3aMTB&amp;form=skydnc</v>
    <v>Learn more on Bing</v>
  </rv>
  <rv s="6">
    <v>en-GB</v>
    <v>a1y1w7</v>
    <v>268435456</v>
    <v>1</v>
    <v>Powered by Refinitiv</v>
    <v>48</v>
    <v>M&amp;T BANK CORPORATION (XNYS:MTB)</v>
    <v>49</v>
    <v>50</v>
    <v>Finance</v>
    <v>52</v>
    <v>193.42</v>
    <v>109.36</v>
    <v>0.79010000000000002</v>
    <v>0.05</v>
    <v>0</v>
    <v>3.5760000000000002E-4</v>
    <v>0</v>
    <v>USD</v>
    <v>M&amp;T Bank Corporation is a bank holding company. The Company’s bank subsidiaries include Manufacturers and Traders Trust Company and Wilmington Trust, N.A. It offers retail and commercial banking, and others. Its segments include Business Banking, Commercial Banking, Commercial Real Estate, Discretionary Portfolio, Residential Mortgage Banking and Retail Banking. Business Banking segment provides business loans and leases, including business credit cards, deposit products, and financial services. Commercial Banking segment provides credit products and banking services for middle-market and commercial customers. Discretionary Portfolio includes investment and trading account securities, residential real estate loans and other assets. Residential Mortgage Banking segment services residential mortgage loans and sells loans in secondary market to investors. Retail Banking segment offers services through delivery channels, which include branch offices, automated teller machines, and others.</v>
    <v>22210</v>
    <v>New York Stock Exchange</v>
    <v>XNYS</v>
    <v>XNYS</v>
    <v>One M&amp;T Plaza, BUFFALO, NY, 14203 US</v>
    <v>140.94</v>
    <v>Banking Services</v>
    <v>Stock</v>
    <v>45142.963511573435</v>
    <v>352</v>
    <v>138.72999999999999</v>
    <v>23203590000</v>
    <v>M&amp;T BANK CORPORATION</v>
    <v>M&amp;T BANK CORPORATION</v>
    <v>138.72999999999999</v>
    <v>8.2606999999999999</v>
    <v>139.82</v>
    <v>139.87</v>
    <v>139.87</v>
    <v>165894000</v>
    <v>MTB</v>
    <v>M&amp;T BANK CORPORATION (XNYS:MTB)</v>
    <v>796093</v>
    <v>1106089</v>
    <v>1969</v>
  </rv>
  <rv s="2">
    <v>353</v>
  </rv>
  <rv s="3">
    <fb>144.97</fb>
    <v>6</v>
  </rv>
  <rv s="0">
    <v>https://www.bing.com/financeapi/forcetrigger?t=a1pjfr&amp;q=XNYS%3aCFR&amp;form=skydnc</v>
    <v>Learn more on Bing</v>
  </rv>
  <rv s="6">
    <v>en-GB</v>
    <v>a1pjfr</v>
    <v>268435456</v>
    <v>1</v>
    <v>Powered by Refinitiv</v>
    <v>48</v>
    <v>CULLEN/FROST BANKERS, INC. (XNYS:CFR)</v>
    <v>49</v>
    <v>50</v>
    <v>Finance</v>
    <v>52</v>
    <v>160.6</v>
    <v>92.55</v>
    <v>1.0435000000000001</v>
    <v>-0.41</v>
    <v>0</v>
    <v>-3.7890000000000003E-3</v>
    <v>0</v>
    <v>USD</v>
    <v>Cullen/Frost Bankers, Inc. is a financial holding and bank holding company. The Company's segments include Banking and Frost Wealth Advisors. The Banking segment includes both commercial and consumer banking services and Frost Insurance Agency. Its commercial banking services are provided to corporations and other business clients and include a range of lending and cash management products. Its consumer banking services include direct lending and depository services. Its Frost Insurance Agency provides insurance brokerage services to individuals and businesses covering corporate and personal property and casualty products, as well as group health and life insurance products. The Frost Wealth Advisors segment includes fee-based services within private trust, retirement services, and financial management services, including personal wealth management and securities brokerage services. It serves a range of industries, including energy, manufacturing, construction, and others.</v>
    <v>4985</v>
    <v>New York Stock Exchange</v>
    <v>XNYS</v>
    <v>XNYS</v>
    <v>111 W Houston St, SAN ANTONIO, TX, 78205 US</v>
    <v>109.39</v>
    <v>Banking Services</v>
    <v>Stock</v>
    <v>45142.958333356248</v>
    <v>356</v>
    <v>106.63</v>
    <v>6913113000</v>
    <v>CULLEN/FROST BANKERS, INC.</v>
    <v>CULLEN/FROST BANKERS, INC.</v>
    <v>106.63</v>
    <v>10.1294</v>
    <v>108.22</v>
    <v>107.81</v>
    <v>107.81</v>
    <v>64123110</v>
    <v>CFR</v>
    <v>CULLEN/FROST BANKERS, INC. (XNYS:CFR)</v>
    <v>404388</v>
    <v>648042</v>
    <v>1966</v>
  </rv>
  <rv s="2">
    <v>357</v>
  </rv>
  <rv s="3">
    <fb>130.24</fb>
    <v>6</v>
  </rv>
  <rv s="0">
    <v>https://www.bing.com/financeapi/forcetrigger?t=a21wsm&amp;q=XNYS%3aRF&amp;form=skydnc</v>
    <v>Learn more on Bing</v>
  </rv>
  <rv s="6">
    <v>en-GB</v>
    <v>a21wsm</v>
    <v>268435456</v>
    <v>1</v>
    <v>Powered by Refinitiv</v>
    <v>48</v>
    <v>REGIONS FINANCIAL CORPORATION (XNYS:RF)</v>
    <v>49</v>
    <v>50</v>
    <v>Finance</v>
    <v>52</v>
    <v>24.33</v>
    <v>13.94</v>
    <v>1.1939</v>
    <v>0.11</v>
    <v>-4.8520000000000003E-4</v>
    <v>5.3659999999999992E-3</v>
    <v>-0.01</v>
    <v>USD</v>
    <v>Regions Financial Corporation is a financial solutions provider to a range of clients, including retail and mortgage banking services, commercial banking services and wealth and investment services. The Company conducts its banking operations through Regions Bank, which is a commercial bank. It also delivers specialty capabilities, including merger and acquisition advisory services, capital market solutions, home improvement lending and others. Its segments include Corporate Bank segment, which operates commercial banking functions including commercial and industrial, commercial real estate and investor real estate lending; Consumer Bank segment, which is engaged in consumer banking products and services related to residential first mortgages, home equity lines and loans, consumer credit cards, and other consumer loans, and Wealth Management segment offers credit related products, trust and investment management, asset management, retirement and savings solutions, and estate planning.</v>
    <v>20113</v>
    <v>New York Stock Exchange</v>
    <v>XNYS</v>
    <v>XNYS</v>
    <v>1900 Fifth Avenue North, BIRMINGHAM, AL, 35203 US</v>
    <v>20.85</v>
    <v>Banking Services</v>
    <v>Stock</v>
    <v>45142.989101573439</v>
    <v>360</v>
    <v>20.39</v>
    <v>19352790000</v>
    <v>REGIONS FINANCIAL CORPORATION</v>
    <v>REGIONS FINANCIAL CORPORATION</v>
    <v>20.43</v>
    <v>8.7510999999999992</v>
    <v>20.5</v>
    <v>20.61</v>
    <v>20.6</v>
    <v>939000000</v>
    <v>RF</v>
    <v>REGIONS FINANCIAL CORPORATION (XNYS:RF)</v>
    <v>7428861</v>
    <v>7122596</v>
    <v>2004</v>
  </rv>
  <rv s="2">
    <v>361</v>
  </rv>
  <rv s="3">
    <fb>21.47</fb>
    <v>6</v>
  </rv>
  <rv s="0">
    <v>https://www.bing.com/financeapi/forcetrigger?t=a25p52&amp;q=XNYS%3aWAL&amp;form=skydnc</v>
    <v>Learn more on Bing</v>
  </rv>
  <rv s="6">
    <v>en-GB</v>
    <v>a25p52</v>
    <v>268435456</v>
    <v>1</v>
    <v>Powered by Refinitiv</v>
    <v>48</v>
    <v>WESTERN ALLIANCE BANCORPORATION (XNYS:WAL)</v>
    <v>49</v>
    <v>50</v>
    <v>Finance</v>
    <v>52</v>
    <v>86.87</v>
    <v>7.46</v>
    <v>1.4115</v>
    <v>0.63</v>
    <v>-9.479E-4</v>
    <v>1.2087000000000001E-2</v>
    <v>-0.05</v>
    <v>USD</v>
    <v>Western Alliance Bancorporation is a bank holding company. The Company provides a full spectrum of customized loan, deposit and treasury management capabilities, including / funds transfer and other digital payment offerings through its wholly owned banking subsidiary, Western Alliance Bank (WAB). WAB operates through five full-service banking divisions: Alliance Bank of Arizona (ABA), Bank of Nevada (BON), Bridge Bank (Bridge), First Independent Bank (FIB), and Torrey Pines Bank (TPB). The Company also provides a range of specialized financial services to business customers across the country, including mortgage banking services through AmeriHome and digital payment services for the class action legal industry. In addition, the Company has two non-bank subsidiaries, CS Insurance Company (CSI) and Western Alliance Trust Company, N.A. (WATC). CSI is a captive insurance company. WATC provides corporate trust services and levered loan administration solutions.</v>
    <v>3365</v>
    <v>New York Stock Exchange</v>
    <v>XNYS</v>
    <v>XNYS</v>
    <v>One E. Washington Street, PHOENIX, AZ, 85004 US</v>
    <v>53.868499999999997</v>
    <v>Banking Services</v>
    <v>Stock</v>
    <v>45142.998571214841</v>
    <v>364</v>
    <v>51.4</v>
    <v>5776307000</v>
    <v>WESTERN ALLIANCE BANCORPORATION</v>
    <v>WESTERN ALLIANCE BANCORPORATION</v>
    <v>51.41</v>
    <v>6.2511999999999999</v>
    <v>52.12</v>
    <v>52.75</v>
    <v>52.7</v>
    <v>109503500</v>
    <v>WAL</v>
    <v>WESTERN ALLIANCE BANCORPORATION (XNYS:WAL)</v>
    <v>1559834</v>
    <v>2954949</v>
    <v>2014</v>
  </rv>
  <rv s="2">
    <v>365</v>
  </rv>
  <rv s="3">
    <fb>58.52</fb>
    <v>6</v>
  </rv>
  <rv s="0">
    <v>https://www.bing.com/financeapi/forcetrigger?t=a1ugim&amp;q=XNAS%3aHBAN&amp;form=skydnc</v>
    <v>Learn more on Bing</v>
  </rv>
  <rv s="6">
    <v>en-GB</v>
    <v>a1ugim</v>
    <v>268435456</v>
    <v>1</v>
    <v>Powered by Refinitiv</v>
    <v>48</v>
    <v>HUNTINGTON BANCSHARES INCORPORATED (XNAS:HBAN)</v>
    <v>49</v>
    <v>50</v>
    <v>Finance</v>
    <v>52</v>
    <v>15.74</v>
    <v>9.1301000000000005</v>
    <v>1.0883</v>
    <v>-0.02</v>
    <v>-8.2030000000000004E-4</v>
    <v>-1.6379999999999999E-3</v>
    <v>-0.01</v>
    <v>USD</v>
    <v>Huntington Bancshares Incorporated is a diversified regional bank holding company. Its segments include Commercial Banking, Consumer and Business Banking, Vehicle Finance, and Regional Banking and The Huntington Private Client Group (RBHPCG). The Commercial Banking segment provides capabilities through bankers, capabilities, and digital channels, and includes a set of product offerings. The Consumer and Business Banking segment provides an array of financial products and services to consumer and small business customers including, but not limited to, checking accounts, savings accounts, money market accounts, compact discs (CDs), investments, consumer loans, credit cards, and small business loans. The Vehicle Finance segment provides products and services that provide financing to consumers. The RBHPCG segment consists of private banking, wealth and investment management, and retirement plan services. The Company has over 1,032 full-service branches and private client group offices.</v>
    <v>20198</v>
    <v>Nasdaq Stock Market</v>
    <v>XNAS</v>
    <v>XNAS</v>
    <v>41 South High Street, COLUMBUS, OH, 43287 US</v>
    <v>12.3283</v>
    <v>Banking Services</v>
    <v>Stock</v>
    <v>45142.997951967191</v>
    <v>368</v>
    <v>12.09</v>
    <v>17649681580</v>
    <v>HUNTINGTON BANCSHARES INCORPORATED</v>
    <v>HUNTINGTON BANCSHARES INCORPORATED</v>
    <v>12.18</v>
    <v>7.8775000000000004</v>
    <v>12.21</v>
    <v>12.19</v>
    <v>12.18</v>
    <v>1447882000</v>
    <v>HBAN</v>
    <v>HUNTINGTON BANCSHARES INCORPORATED (XNAS:HBAN)</v>
    <v>9197237</v>
    <v>13038194</v>
    <v>1966</v>
  </rv>
  <rv s="2">
    <v>369</v>
  </rv>
  <rv s="3">
    <fb>14.1</fb>
    <v>6</v>
  </rv>
  <rv s="0">
    <v>https://www.bing.com/financeapi/forcetrigger?t=a1seww&amp;q=XNAS%3aEWBC&amp;form=skydnc</v>
    <v>Learn more on Bing</v>
  </rv>
  <rv s="6">
    <v>en-GB</v>
    <v>a1seww</v>
    <v>268435456</v>
    <v>1</v>
    <v>Powered by Refinitiv</v>
    <v>48</v>
    <v>EAST WEST BANCORP, INC. (XNAS:EWBC)</v>
    <v>49</v>
    <v>50</v>
    <v>Finance</v>
    <v>52</v>
    <v>80.98</v>
    <v>33.86</v>
    <v>1.4253</v>
    <v>0.46</v>
    <v>0</v>
    <v>7.5719999999999997E-3</v>
    <v>0</v>
    <v>USD</v>
    <v>East West Bancorp, Inc. is a bank holding company that offers a range of banking services to individuals and businesses through its subsidiary, East West Bank (the Bank) and others. The Company operates through three segments: Consumer and Business Banking, Commercial Banking, and Other. The Consumer and Business Banking segment provides financial products and services to consumer and commercial customers through the Company’s domestic branch network. This segment offers consumer and commercial deposits, mortgage and home equity loans, and other products and services. The Commercial Banking segment primarily generates commercial loans and deposits. Commercial loan products include commercial business loans and lines of credit, trade finance loans and letters of credit, commercial real estate (CRE) loans, construction and land loans, affordable housing loans and letters of credit, asset-based lending and others. The Bank operates in over 120 locations in the United States and China.</v>
    <v>3155</v>
    <v>Nasdaq Stock Market</v>
    <v>XNAS</v>
    <v>XNAS</v>
    <v>135 N. Los Robles Ave. 7Th Floor, PASADENA, CA, 91101 US</v>
    <v>61.49</v>
    <v>Banking Services</v>
    <v>Stock</v>
    <v>45142.870111122655</v>
    <v>372</v>
    <v>60.31</v>
    <v>8658778842</v>
    <v>EAST WEST BANCORP, INC.</v>
    <v>EAST WEST BANCORP, INC.</v>
    <v>60.31</v>
    <v>6.8106</v>
    <v>60.75</v>
    <v>61.21</v>
    <v>61.21</v>
    <v>141460200</v>
    <v>EWBC</v>
    <v>EAST WEST BANCORP, INC. (XNAS:EWBC)</v>
    <v>604625</v>
    <v>1105147</v>
    <v>1998</v>
  </rv>
  <rv s="2">
    <v>373</v>
  </rv>
  <rv s="3">
    <fb>66.010000000000005</fb>
    <v>6</v>
  </rv>
  <rv s="0">
    <v>https://www.bing.com/financeapi/forcetrigger?t=a1opxm&amp;q=XNYS%3aBOH&amp;form=skydnc</v>
    <v>Learn more on Bing</v>
  </rv>
  <rv s="6">
    <v>en-GB</v>
    <v>a1opxm</v>
    <v>268435456</v>
    <v>1</v>
    <v>Powered by Refinitiv</v>
    <v>48</v>
    <v>BANK OF HAWAII CORPORATION (XNYS:BOH)</v>
    <v>49</v>
    <v>50</v>
    <v>Finance</v>
    <v>52</v>
    <v>85.45</v>
    <v>30.830100000000002</v>
    <v>1.0248999999999999</v>
    <v>1.37</v>
    <v>-1.4338E-2</v>
    <v>2.5498E-2</v>
    <v>-0.79</v>
    <v>USD</v>
    <v>Bank of Hawaii Corporation is a bank holding company. It provides a range of financial products and services primarily to customers in Hawaii, Guam, and other Pacific Islands. It operates through three segments: Consumer Banking, Commercial Banking, and Treasury and Other. The Consumer Banking segment provides loan, deposit, and insurance products; private banking and international client banking services; trust services; investment management, and institutional investment advisory services. It also provides a full-service brokerage offering equities, mutual funds, life insurance, and annuity products. The Commercial Banking segment offers products, including corporate banking, commercial real estate loans, commercial lease financing, auto dealer financing, and deposit products. The Treasury and Other segment consists of corporate asset and liability management activities, including interest rate risk management and a foreign currency exchange business.</v>
    <v>2076</v>
    <v>New York Stock Exchange</v>
    <v>XNYS</v>
    <v>XNYS</v>
    <v>130 Merchant St, HONOLULU, HI, 96813 US</v>
    <v>55.34</v>
    <v>Banking Services</v>
    <v>Stock</v>
    <v>45142.958333356248</v>
    <v>376</v>
    <v>53.07</v>
    <v>2188994000</v>
    <v>BANK OF HAWAII CORPORATION</v>
    <v>BANK OF HAWAII CORPORATION</v>
    <v>53.46</v>
    <v>10.6709</v>
    <v>53.73</v>
    <v>55.1</v>
    <v>54.31</v>
    <v>39727650</v>
    <v>BOH</v>
    <v>BANK OF HAWAII CORPORATION (XNYS:BOH)</v>
    <v>433535</v>
    <v>894355</v>
    <v>1998</v>
  </rv>
  <rv s="2">
    <v>377</v>
  </rv>
  <rv s="3">
    <fb>77.72</fb>
    <v>6</v>
  </rv>
  <rv s="0">
    <v>https://www.bing.com/financeapi/forcetrigger?t=a1yymw&amp;q=XNYS%3aNYCB&amp;form=skydnc</v>
    <v>Learn more on Bing</v>
  </rv>
  <rv s="6">
    <v>en-GB</v>
    <v>a1yymw</v>
    <v>268435456</v>
    <v>1</v>
    <v>Powered by Refinitiv</v>
    <v>48</v>
    <v>NEW YORK COMMUNITY BANCORP, INC. (XNYS:NYCB)</v>
    <v>49</v>
    <v>50</v>
    <v>Finance</v>
    <v>52</v>
    <v>14.22</v>
    <v>5.81</v>
    <v>1.1028</v>
    <v>0.01</v>
    <v>4.4640000000000001E-3</v>
    <v>7.4459999999999999E-4</v>
    <v>0.06</v>
    <v>USD</v>
    <v>New York Community Bancorp, Inc. is the bank holding company for Flagstar Bank, N.A. (the Bank). The Bank is engaged in several national businesses, including multi-family lending, mortgage originations and servicing, and warehouse lending. The Bank is a multi-family portfolio lender in the New York City market area, where it specializes in rent-regulated, non-luxury apartment buildings. Its specialty finance loans and leases are generally made to large corporate obligors that participate in stable industries nationwide, and its warehouse loans are made to mortgage lenders across the country. The Bank offers a suite of cash management products to address the needs of small and mid-size businesses and professional associations. The Bank operates about 395 branches across nine states. The Bank also operates through eight local divisions, such as Queens County Savings Bank, Roslyn Savings Bank, Richmond County Savings Bank, Roosevelt Savings Bank, Ohio Savings Bank, and others.</v>
    <v>7497</v>
    <v>New York Stock Exchange</v>
    <v>XNYS</v>
    <v>XNYS</v>
    <v>102 Duffy Avenue, HICKSVILLE, NY, 11801 US</v>
    <v>13.61</v>
    <v>Banking Services</v>
    <v>Stock</v>
    <v>45142.994831527343</v>
    <v>380</v>
    <v>13.23</v>
    <v>9825670000</v>
    <v>NEW YORK COMMUNITY BANCORP, INC.</v>
    <v>NEW YORK COMMUNITY BANCORP, INC.</v>
    <v>13.41</v>
    <v>3.5152999999999999</v>
    <v>13.43</v>
    <v>13.44</v>
    <v>13.5</v>
    <v>722475800</v>
    <v>NYCB</v>
    <v>NEW YORK COMMUNITY BANCORP, INC. (XNYS:NYCB)</v>
    <v>7112955</v>
    <v>9161410</v>
    <v>1993</v>
  </rv>
  <rv s="2">
    <v>381</v>
  </rv>
  <rv s="3">
    <fb>8.64</fb>
    <v>6</v>
  </rv>
  <rv s="0">
    <v>https://www.bing.com/financeapi/forcetrigger?t=a1sv6h&amp;q=XNYS%3aFHN&amp;form=skydnc</v>
    <v>Learn more on Bing</v>
  </rv>
  <rv s="6">
    <v>en-GB</v>
    <v>a1sv6h</v>
    <v>268435456</v>
    <v>1</v>
    <v>Powered by Refinitiv</v>
    <v>48</v>
    <v>FIRST HORIZON CORPORATION (XNYS:FHN)</v>
    <v>49</v>
    <v>50</v>
    <v>Finance</v>
    <v>52</v>
    <v>24.92</v>
    <v>8.99</v>
    <v>0.94889999999999997</v>
    <v>0</v>
    <v>-9.6940000000000012E-3</v>
    <v>0</v>
    <v>-0.13</v>
    <v>USD</v>
    <v>First Horizon Corporation is a bank holding company, which provides diversified financial services primarily through its principal subsidiary, First Horizon Bank (the Bank). The Company's segments include Regional Banking, Specialty Banking and Corporate. The Regional Banking segment offers financial products and services, including traditional lending and deposit taking, to consumer and commercial clients primarily in the southern United States and other selected markets. This segment also provides investment, wealth management, financial planning, trust and asset management services for consumer clients. The Specialty Banking segment consists of specialty banking lines of business, which includes asset-based lending, mortgage warehouse lending, commercial real estate, franchise finance, correspondent banking, equipment finance, mortgage, and title insurance. This segment also delivers treasury management solutions, loan syndications, and international banking.</v>
    <v>7397</v>
    <v>New York Stock Exchange</v>
    <v>XNYS</v>
    <v>XNYS</v>
    <v>165 Madison Ave, MEMPHIS, TN, 38103 US</v>
    <v>13.565</v>
    <v>Banking Services</v>
    <v>Stock</v>
    <v>45142.958333367969</v>
    <v>384</v>
    <v>13.275</v>
    <v>7496190000</v>
    <v>FIRST HORIZON CORPORATION</v>
    <v>FIRST HORIZON CORPORATION</v>
    <v>13.31</v>
    <v>9.0237999999999996</v>
    <v>13.41</v>
    <v>13.41</v>
    <v>13.28</v>
    <v>559000000</v>
    <v>FHN</v>
    <v>FIRST HORIZON CORPORATION (XNYS:FHN)</v>
    <v>4639784</v>
    <v>8544147</v>
    <v>1968</v>
  </rv>
  <rv s="2">
    <v>385</v>
  </rv>
  <rv s="3">
    <fb>24.46</fb>
    <v>6</v>
  </rv>
  <rv s="8">
    <v>55</v>
    <v>a25p52</v>
    <v>Daily</v>
    <v>44929</v>
    <v>44929</v>
    <v>0</v>
    <v>1</v>
    <v>638083008000000000,638186521659639817,0</v>
    <v>0</v>
    <v>a25p52</v>
    <v>XNYS:WAL</v>
    <v>1</v>
  </rv>
  <rv s="8">
    <v>55</v>
    <v>a23hqh</v>
    <v>Daily</v>
    <v>44929</v>
    <v>44929</v>
    <v>0</v>
    <v>1</v>
    <v>638083008000000000,638184794525239445,0</v>
    <v>0</v>
    <v>a23hqh</v>
    <v>ARCX:SPY</v>
    <v>2</v>
  </rv>
  <rv s="8">
    <v>56</v>
    <v>avysvh</v>
    <v>Daily</v>
    <v>44928</v>
    <v>44928</v>
    <v>0</v>
    <v>1</v>
    <v>638082144000000000,638184763870359874,0</v>
    <v>0</v>
    <v>avysvh</v>
    <v>USDZAR</v>
    <v>3</v>
  </rv>
  <rv s="8">
    <v>57</v>
    <v>avyrqh</v>
    <v>Daily</v>
    <v>44928</v>
    <v>44928</v>
    <v>0</v>
    <v>1</v>
    <v>638082144000000000,638184763870377345,0</v>
    <v>0</v>
    <v>avyrqh</v>
    <v>USDPHP</v>
    <v>4</v>
  </rv>
  <rv s="8">
    <v>55</v>
    <v>av932w</v>
    <v>Daily</v>
    <v>44928</v>
    <v>44928</v>
    <v>0</v>
    <v>1</v>
    <v>638082144000000000,638184756121327409,0</v>
    <v>0</v>
    <v>av932w</v>
    <v>EURUSD</v>
    <v>5</v>
  </rv>
  <rv s="8">
    <v>55</v>
    <v>a22xmw</v>
    <v>Daily</v>
    <v>44929</v>
    <v>44929</v>
    <v>0</v>
    <v>1</v>
    <v>638083008000000000,638184796877626682,0</v>
    <v>0</v>
    <v>a22xmw</v>
    <v>XNAS:SHY</v>
    <v>6</v>
  </rv>
  <rv s="8">
    <v>58</v>
    <v>avyomw</v>
    <v>Daily</v>
    <v>44928</v>
    <v>44928</v>
    <v>0</v>
    <v>1</v>
    <v>638082144000000000,638184759849538819,0</v>
    <v>0</v>
    <v>avyomw</v>
    <v>USDJPY</v>
    <v>7</v>
  </rv>
  <rv s="8">
    <v>55</v>
    <v>a1sg8m</v>
    <v>Daily</v>
    <v>44929</v>
    <v>44929</v>
    <v>0</v>
    <v>1</v>
    <v>638083008000000000,638184794525251884,0</v>
    <v>0</v>
    <v>a1sg8m</v>
    <v>ARCX:EWQ</v>
    <v>8</v>
  </rv>
  <rv s="8">
    <v>55</v>
    <v>a25g2w</v>
    <v>Daily</v>
    <v>44929</v>
    <v>44929</v>
    <v>0</v>
    <v>1</v>
    <v>638083008000000000,638184794523957716,0</v>
    <v>0</v>
    <v>a25g2w</v>
    <v>BATS:VNM</v>
    <v>9</v>
  </rv>
  <rv s="8">
    <v>55</v>
    <v>a1ue8m</v>
    <v>Daily</v>
    <v>44929</v>
    <v>44929</v>
    <v>0</v>
    <v>1</v>
    <v>638083008000000000,638184794523954577,0</v>
    <v>0</v>
    <v>a1ue8m</v>
    <v>ARCX:NORW</v>
    <v>10</v>
  </rv>
  <rv s="8">
    <v>55</v>
    <v>avyjhw</v>
    <v>Daily</v>
    <v>44928</v>
    <v>44928</v>
    <v>0</v>
    <v>1</v>
    <v>638082144000000000,638184758052710259,0</v>
    <v>0</v>
    <v>avyjhw</v>
    <v>GBPUSD</v>
    <v>11</v>
  </rv>
  <rv s="8">
    <v>55</v>
    <v>auxr9c</v>
    <v>Daily</v>
    <v>44928</v>
    <v>44928</v>
    <v>0</v>
    <v>1</v>
    <v>638082144000000000,638184766634868618,0</v>
    <v>0</v>
    <v>auxr9c</v>
    <v>AUDUSD</v>
    <v>12</v>
  </rv>
  <rv s="8">
    <v>55</v>
    <v>a25927</v>
    <v>Daily</v>
    <v>44929</v>
    <v>44929</v>
    <v>0</v>
    <v>1</v>
    <v>638083008000000000,638186567097752228,0</v>
    <v>0</v>
    <v>a25927</v>
    <v>ARCX:VEA</v>
    <v>13</v>
  </rv>
  <rv s="8">
    <v>55</v>
    <v>a1y1w7</v>
    <v>Daily</v>
    <v>44929</v>
    <v>44929</v>
    <v>0</v>
    <v>1</v>
    <v>638083008000000000,638186521659634903,0</v>
    <v>0</v>
    <v>a1y1w7</v>
    <v>XNYS:MTB</v>
    <v>14</v>
  </rv>
  <rv s="8">
    <v>55</v>
    <v>avv7r7</v>
    <v>Daily</v>
    <v>44928</v>
    <v>44928</v>
    <v>0</v>
    <v>1</v>
    <v>638082144000000000,638184758260307998,0</v>
    <v>0</v>
    <v>avv7r7</v>
    <v>CHFUSD</v>
    <v>15</v>
  </rv>
  <rv s="8">
    <v>59</v>
    <v>avyufr</v>
    <v>Daily</v>
    <v>44928</v>
    <v>44928</v>
    <v>0</v>
    <v>1</v>
    <v>638082144000000000,638184763870359107,0</v>
    <v>0</v>
    <v>avyufr</v>
    <v>USDVND</v>
    <v>16</v>
  </rv>
  <rv s="8">
    <v>55</v>
    <v>a1s2u2</v>
    <v>Daily</v>
    <v>44929</v>
    <v>44929</v>
    <v>0</v>
    <v>1</v>
    <v>638083008000000000,638184794525277764,0</v>
    <v>0</v>
    <v>a1s2u2</v>
    <v>ARCX:EPHE</v>
    <v>17</v>
  </rv>
  <rv s="8">
    <v>60</v>
    <v>avym77</v>
    <v>Daily</v>
    <v>44928</v>
    <v>44928</v>
    <v>0</v>
    <v>1</v>
    <v>638082144000000000,638184758958432120,0</v>
    <v>0</v>
    <v>avym77</v>
    <v>USDCNY</v>
    <v>18</v>
  </rv>
  <rv s="8">
    <v>61</v>
    <v>avytar</v>
    <v>Daily</v>
    <v>44928</v>
    <v>44928</v>
    <v>0</v>
    <v>1</v>
    <v>638082144000000000,638184762060353606,0</v>
    <v>0</v>
    <v>avytar</v>
    <v>USDTWD</v>
    <v>19</v>
  </rv>
  <rv s="8">
    <v>62</v>
    <v>avyoyc</v>
    <v>Daily</v>
    <v>44928</v>
    <v>44928</v>
    <v>0</v>
    <v>1</v>
    <v>638082144000000000,638184762060355522,0</v>
    <v>0</v>
    <v>avyoyc</v>
    <v>USDKRW</v>
    <v>20</v>
  </rv>
  <rv s="8">
    <v>55</v>
    <v>a26gnm</v>
    <v>Daily</v>
    <v>44929</v>
    <v>44929</v>
    <v>0</v>
    <v>1</v>
    <v>638083008000000000,638186521659634903,0</v>
    <v>0</v>
    <v>a26gnm</v>
    <v>XNAS:ZION</v>
    <v>21</v>
  </rv>
  <rv s="8">
    <v>55</v>
    <v>a24b5r</v>
    <v>Daily</v>
    <v>44929</v>
    <v>44929</v>
    <v>0</v>
    <v>1</v>
    <v>638083008000000000,638184799420736979,0</v>
    <v>0</v>
    <v>a24b5r</v>
    <v>XNAS:TLT</v>
    <v>22</v>
  </rv>
  <rv s="8">
    <v>55</v>
    <v>a1s3w7</v>
    <v>Daily</v>
    <v>44929</v>
    <v>44929</v>
    <v>0</v>
    <v>1</v>
    <v>638083008000000000,638184794523791784,0</v>
    <v>0</v>
    <v>a1s3w7</v>
    <v>ARCX:EPU</v>
    <v>23</v>
  </rv>
  <rv s="8">
    <v>63</v>
    <v>avyspr</v>
    <v>Daily</v>
    <v>44928</v>
    <v>44928</v>
    <v>0</v>
    <v>1</v>
    <v>638082144000000000,638184762060345717,0</v>
    <v>0</v>
    <v>avyspr</v>
    <v>USDSGD</v>
    <v>24</v>
  </rv>
  <rv s="8">
    <v>55</v>
    <v>a21jqh</v>
    <v>Daily</v>
    <v>44929</v>
    <v>44929</v>
    <v>0</v>
    <v>1</v>
    <v>638083008000000000,638184794523926835,0</v>
    <v>0</v>
    <v>a21jqh</v>
    <v>XNAS:QAT</v>
    <v>25</v>
  </rv>
  <rv s="8">
    <v>55</v>
    <v>a1u68m</v>
    <v>Daily</v>
    <v>44929</v>
    <v>44929</v>
    <v>0</v>
    <v>1</v>
    <v>638083008000000000,638184794523954526,0</v>
    <v>0</v>
    <v>a1u68m</v>
    <v>ARCX:GREK</v>
    <v>26</v>
  </rv>
  <rv s="8">
    <v>55</v>
    <v>a1rtww</v>
    <v>Daily</v>
    <v>44929</v>
    <v>44929</v>
    <v>0</v>
    <v>1</v>
    <v>638083008000000000,638184794523831788,0</v>
    <v>0</v>
    <v>a1rtww</v>
    <v>ARCX:EIRL</v>
    <v>27</v>
  </rv>
  <rv s="8">
    <v>64</v>
    <v>avyq1h</v>
    <v>Daily</v>
    <v>44928</v>
    <v>44928</v>
    <v>0</v>
    <v>1</v>
    <v>638082144000000000,638184762060346966,0</v>
    <v>0</v>
    <v>avyq1h</v>
    <v>USDMYR</v>
    <v>28</v>
  </rv>
  <rv s="8">
    <v>55</v>
    <v>a1sfqh</v>
    <v>Daily</v>
    <v>44929</v>
    <v>44929</v>
    <v>0</v>
    <v>1</v>
    <v>638083008000000000,638187305640859892,0</v>
    <v>0</v>
    <v>a1sfqh</v>
    <v>ARCX:EWL</v>
    <v>29</v>
  </rv>
  <rv s="8">
    <v>55</v>
    <v>a1v9r7</v>
    <v>Daily</v>
    <v>44929</v>
    <v>44929</v>
    <v>0</v>
    <v>1</v>
    <v>638083008000000000,638184799213909353,0</v>
    <v>0</v>
    <v>a1v9r7</v>
    <v>ARCX:IDEV</v>
    <v>30</v>
  </rv>
  <rv s="8">
    <v>55</v>
    <v>a1rmz2</v>
    <v>Daily</v>
    <v>44929</v>
    <v>44929</v>
    <v>0</v>
    <v>1</v>
    <v>638083008000000000,638184794523917520,0</v>
    <v>0</v>
    <v>a1rmz2</v>
    <v>BATS:EDEN</v>
    <v>31</v>
  </rv>
  <rv s="8">
    <v>65</v>
    <v>avytgh</v>
    <v>Daily</v>
    <v>44928</v>
    <v>44928</v>
    <v>0</v>
    <v>1</v>
    <v>638082144000000000,638184762060335791,0</v>
    <v>0</v>
    <v>avytgh</v>
    <v>USDTHB</v>
    <v>32</v>
  </rv>
  <rv s="8">
    <v>55</v>
    <v>a1sjf2</v>
    <v>Daily</v>
    <v>44929</v>
    <v>44929</v>
    <v>0</v>
    <v>1</v>
    <v>638083008000000000,638184794525260453,0</v>
    <v>0</v>
    <v>a1sjf2</v>
    <v>ARCX:EZA</v>
    <v>33</v>
  </rv>
  <rv s="8">
    <v>55</v>
    <v>a24qhw</v>
    <v>Daily</v>
    <v>44929</v>
    <v>44929</v>
    <v>0</v>
    <v>1</v>
    <v>638083008000000000,638184794524035947,0</v>
    <v>0</v>
    <v>a24qhw</v>
    <v>XNAS:UAE</v>
    <v>34</v>
  </rv>
  <rv s="8">
    <v>55</v>
    <v>a1sfnm</v>
    <v>Daily</v>
    <v>44929</v>
    <v>44929</v>
    <v>0</v>
    <v>1</v>
    <v>638083008000000000,638187306090561662,0</v>
    <v>0</v>
    <v>a1sfnm</v>
    <v>ARCX:EWK</v>
    <v>35</v>
  </rv>
  <rv s="8">
    <v>55</v>
    <v>a1s36h</v>
    <v>Daily</v>
    <v>44929</v>
    <v>44929</v>
    <v>0</v>
    <v>1</v>
    <v>638083008000000000,638184794523794332,0</v>
    <v>0</v>
    <v>a1s36h</v>
    <v>ARCX:EPOL</v>
    <v>36</v>
  </rv>
  <rv s="8">
    <v>66</v>
    <v>avyobh</v>
    <v>Daily</v>
    <v>44928</v>
    <v>44928</v>
    <v>0</v>
    <v>1</v>
    <v>638082144000000000,638184763870357349,0</v>
    <v>0</v>
    <v>avyobh</v>
    <v>USDIDR</v>
    <v>37</v>
  </rv>
  <rv s="8">
    <v>67</v>
    <v>avyo8m</v>
    <v>Daily</v>
    <v>44928</v>
    <v>44928</v>
    <v>0</v>
    <v>1</v>
    <v>638082144000000000,638184762060375511,0</v>
    <v>0</v>
    <v>avyo8m</v>
    <v>USDINR</v>
    <v>38</v>
  </rv>
  <rv s="8">
    <v>55</v>
    <v>a1wnz2</v>
    <v>Daily</v>
    <v>44929</v>
    <v>44929</v>
    <v>0</v>
    <v>1</v>
    <v>638083008000000000,638184794523975974,0</v>
    <v>0</v>
    <v>a1wnz2</v>
    <v>ARCX:KSA</v>
    <v>39</v>
  </rv>
  <rv s="8">
    <v>55</v>
    <v>a1yh6h</v>
    <v>Daily</v>
    <v>44929</v>
    <v>44929</v>
    <v>0</v>
    <v>1</v>
    <v>638083008000000000,638184794270340729,0</v>
    <v>0</v>
    <v>a1yh6h</v>
    <v>ARCX:NGE</v>
    <v>40</v>
  </rv>
  <rv s="8">
    <v>68</v>
    <v>avylgh</v>
    <v>Daily</v>
    <v>44928</v>
    <v>44928</v>
    <v>0</v>
    <v>1</v>
    <v>638082144000000000,638184763870379070,0</v>
    <v>0</v>
    <v>avylgh</v>
    <v>USDBRL</v>
    <v>41</v>
  </rv>
  <rv s="8">
    <v>69</v>
    <v>avys2w</v>
    <v>Daily</v>
    <v>44928</v>
    <v>44928</v>
    <v>0</v>
    <v>1</v>
    <v>638082144000000000,638184763870358958,0</v>
    <v>0</v>
    <v>avys2w</v>
    <v>USDRUB</v>
    <v>42</v>
  </rv>
  <rv s="8">
    <v>70</v>
    <v>avyrc7</v>
    <v>Daily</v>
    <v>44928</v>
    <v>44928</v>
    <v>0</v>
    <v>1</v>
    <v>638082144000000000,638184763870342760,0</v>
    <v>0</v>
    <v>avyrc7</v>
    <v>USDPKR</v>
    <v>43</v>
  </rv>
  <rv s="8">
    <v>55</v>
    <v>a1sfkr</v>
    <v>Daily</v>
    <v>44929</v>
    <v>44929</v>
    <v>0</v>
    <v>1</v>
    <v>638083008000000000,638184794523941712,0</v>
    <v>0</v>
    <v>a1sfkr</v>
    <v>ARCX:EWJ</v>
    <v>44</v>
  </rv>
  <rv s="8">
    <v>71</v>
    <v>avytp2</v>
    <v>Daily</v>
    <v>44928</v>
    <v>44928</v>
    <v>0</v>
    <v>1</v>
    <v>638082144000000000,638184763870389111,0</v>
    <v>0</v>
    <v>avytp2</v>
    <v>USDTRY</v>
    <v>45</v>
  </rv>
  <rv s="8">
    <v>55</v>
    <v>a1sftc</v>
    <v>Daily</v>
    <v>44929</v>
    <v>44929</v>
    <v>0</v>
    <v>1</v>
    <v>638083008000000000,638184794525265916,0</v>
    <v>0</v>
    <v>a1sftc</v>
    <v>ARCX:EWM</v>
    <v>46</v>
  </rv>
  <rv s="8">
    <v>55</v>
    <v>av3wnm</v>
    <v>Daily</v>
    <v>44928</v>
    <v>44928</v>
    <v>0</v>
    <v>1</v>
    <v>638082144000000000,638184766420660457,0</v>
    <v>0</v>
    <v>av3wnm</v>
    <v>CADUSD</v>
    <v>47</v>
  </rv>
  <rv s="8">
    <v>55</v>
    <v>avmpm7</v>
    <v>Daily</v>
    <v>44928</v>
    <v>44928</v>
    <v>0</v>
    <v>1</v>
    <v>638082144000000000,638184766885285548,0</v>
    <v>0</v>
    <v>avmpm7</v>
    <v>NZDUSD</v>
    <v>48</v>
  </rv>
  <rv s="8">
    <v>55</v>
    <v>a1sf3m</v>
    <v>Daily</v>
    <v>44929</v>
    <v>44929</v>
    <v>0</v>
    <v>1</v>
    <v>638083008000000000,638184794525258079,0</v>
    <v>0</v>
    <v>a1sf3m</v>
    <v>ARCX:EWD</v>
    <v>49</v>
  </rv>
  <rv s="8">
    <v>55</v>
    <v>a24mz2</v>
    <v>Daily</v>
    <v>44929</v>
    <v>44929</v>
    <v>0</v>
    <v>1</v>
    <v>638083008000000000,638184794524055941,0</v>
    <v>0</v>
    <v>a24mz2</v>
    <v>XNAS:TUR</v>
    <v>50</v>
  </rv>
  <rv s="8">
    <v>55</v>
    <v>a1sff2</v>
    <v>Daily</v>
    <v>44929</v>
    <v>44929</v>
    <v>0</v>
    <v>1</v>
    <v>638083008000000000,638184794523804330,0</v>
    <v>0</v>
    <v>a1sff2</v>
    <v>ARCX:EWH</v>
    <v>51</v>
  </rv>
  <rv s="8">
    <v>55</v>
    <v>a1sg5r</v>
    <v>Daily</v>
    <v>44929</v>
    <v>44929</v>
    <v>0</v>
    <v>1</v>
    <v>638083008000000000,638184794523911328,0</v>
    <v>0</v>
    <v>a1sg5r</v>
    <v>ARCX:EWP</v>
    <v>52</v>
  </rv>
  <rv s="8">
    <v>55</v>
    <v>a1nplh</v>
    <v>Daily</v>
    <v>44929</v>
    <v>44929</v>
    <v>0</v>
    <v>1</v>
    <v>638083008000000000,638184794523910148,0</v>
    <v>0</v>
    <v>a1nplh</v>
    <v>ARCX:ARGT</v>
    <v>53</v>
  </rv>
  <rv s="8">
    <v>55</v>
    <v>a1zgar</v>
    <v>Daily</v>
    <v>44929</v>
    <v>44929</v>
    <v>0</v>
    <v>1</v>
    <v>638083008000000000,638184794525266546,0</v>
    <v>0</v>
    <v>a1zgar</v>
    <v>ARCX:PAK</v>
    <v>54</v>
  </rv>
  <rv s="8">
    <v>55</v>
    <v>a1sgvh</v>
    <v>Daily</v>
    <v>44929</v>
    <v>44929</v>
    <v>0</v>
    <v>1</v>
    <v>638083008000000000,638184794523784700,0</v>
    <v>0</v>
    <v>a1sgvh</v>
    <v>ARCX:EWW</v>
    <v>55</v>
  </rv>
  <rv s="8">
    <v>55</v>
    <v>a1sfz2</v>
    <v>Daily</v>
    <v>44929</v>
    <v>44929</v>
    <v>0</v>
    <v>1</v>
    <v>638083008000000000,638184794523794672,0</v>
    <v>0</v>
    <v>a1sfz2</v>
    <v>ARCX:EWN</v>
    <v>56</v>
  </rv>
  <rv s="8">
    <v>55</v>
    <v>a1tba2</v>
    <v>Daily</v>
    <v>44929</v>
    <v>44929</v>
    <v>0</v>
    <v>1</v>
    <v>638083008000000000,638186521659630592,0</v>
    <v>0</v>
    <v>a1tba2</v>
    <v>XNYS:FRC</v>
    <v>57</v>
  </rv>
  <rv s="8">
    <v>55</v>
    <v>a1sfhw</v>
    <v>Daily</v>
    <v>44929</v>
    <v>44929</v>
    <v>0</v>
    <v>1</v>
    <v>638083008000000000,638184794523804330,0</v>
    <v>0</v>
    <v>a1sfhw</v>
    <v>ARCX:EWI</v>
    <v>58</v>
  </rv>
  <rv s="8">
    <v>55</v>
    <v>a1seu2</v>
    <v>Daily</v>
    <v>44929</v>
    <v>44929</v>
    <v>0</v>
    <v>1</v>
    <v>638083008000000000,638184794523787593,0</v>
    <v>0</v>
    <v>a1seu2</v>
    <v>ARCX:EWA</v>
    <v>59</v>
  </rv>
  <rv s="8">
    <v>55</v>
    <v>a1rsp2</v>
    <v>Daily</v>
    <v>44929</v>
    <v>44929</v>
    <v>0</v>
    <v>1</v>
    <v>638083008000000000,638184794525275911,0</v>
    <v>0</v>
    <v>a1rsp2</v>
    <v>ARCX:EGPT</v>
    <v>60</v>
  </rv>
  <rv s="8">
    <v>55</v>
    <v>a1rloc</v>
    <v>Daily</v>
    <v>44929</v>
    <v>44929</v>
    <v>0</v>
    <v>1</v>
    <v>638083008000000000,638184794523921320,0</v>
    <v>0</v>
    <v>a1rloc</v>
    <v>BATS:ECH</v>
    <v>61</v>
  </rv>
  <rv s="8">
    <v>55</v>
    <v>a1rtzr</v>
    <v>Daily</v>
    <v>44929</v>
    <v>44929</v>
    <v>0</v>
    <v>1</v>
    <v>638083008000000000,638184794523797587,0</v>
    <v>0</v>
    <v>a1rtzr</v>
    <v>ARCX:EIS</v>
    <v>62</v>
  </rv>
  <rv s="8">
    <v>55</v>
    <v>a1vjec</v>
    <v>Daily</v>
    <v>44929</v>
    <v>44929</v>
    <v>0</v>
    <v>1</v>
    <v>638083008000000000,638184794523804664,0</v>
    <v>0</v>
    <v>a1vjec</v>
    <v>BATS:INDA</v>
    <v>63</v>
  </rv>
  <rv s="8">
    <v>55</v>
    <v>a1sh27</v>
    <v>Daily</v>
    <v>44929</v>
    <v>44929</v>
    <v>0</v>
    <v>1</v>
    <v>638083008000000000,638184794523916843,0</v>
    <v>0</v>
    <v>a1sh27</v>
    <v>ARCX:EWY</v>
    <v>64</v>
  </rv>
  <rv s="8">
    <v>55</v>
    <v>a1zsm7</v>
    <v>Daily</v>
    <v>44929</v>
    <v>44929</v>
    <v>0</v>
    <v>1</v>
    <v>638083008000000000,638184794524035947,0</v>
    <v>0</v>
    <v>a1zsm7</v>
    <v>ARCX:PGAL</v>
    <v>65</v>
  </rv>
  <rv s="8">
    <v>55</v>
    <v>a1vxa2</v>
    <v>Daily</v>
    <v>44929</v>
    <v>44929</v>
    <v>0</v>
    <v>1</v>
    <v>638083008000000000,638186568915282018,0</v>
    <v>0</v>
    <v>a1vxa2</v>
    <v>ARCX:IWF</v>
    <v>66</v>
  </rv>
  <rv s="8">
    <v>55</v>
    <v>a1s1rw</v>
    <v>Daily</v>
    <v>44929</v>
    <v>44929</v>
    <v>0</v>
    <v>1</v>
    <v>638083008000000000,638184794525263598,0</v>
    <v>0</v>
    <v>a1s1rw</v>
    <v>XNAS:ENZL</v>
    <v>67</v>
  </rv>
  <rv s="8">
    <v>55</v>
    <v>a1uebh</v>
    <v>Daily</v>
    <v>44929</v>
    <v>44929</v>
    <v>0</v>
    <v>1</v>
    <v>638083008000000000,638184794525270449,0</v>
    <v>0</v>
    <v>a1uebh</v>
    <v>ARCX:GXG</v>
    <v>68</v>
  </rv>
  <rv s="8">
    <v>55</v>
    <v>a1xdsm</v>
    <v>Daily</v>
    <v>44929</v>
    <v>44929</v>
    <v>0</v>
    <v>1</v>
    <v>638083008000000000,638184794523944610,0</v>
    <v>0</v>
    <v>a1xdsm</v>
    <v>XNAS:MCHI</v>
    <v>69</v>
  </rv>
  <rv s="8">
    <v>55</v>
    <v>a1sf9c</v>
    <v>Daily</v>
    <v>44929</v>
    <v>44929</v>
    <v>0</v>
    <v>1</v>
    <v>638083008000000000,638184794523949413,0</v>
    <v>0</v>
    <v>a1sf9c</v>
    <v>ARCX:EWG</v>
    <v>70</v>
  </rv>
  <rv s="8">
    <v>55</v>
    <v>a1sgk2</v>
    <v>Daily</v>
    <v>44929</v>
    <v>44929</v>
    <v>0</v>
    <v>1</v>
    <v>638083008000000000,638184794523944548,0</v>
    <v>0</v>
    <v>a1sgk2</v>
    <v>ARCX:EWT</v>
    <v>71</v>
  </rv>
  <rv s="8">
    <v>55</v>
    <v>a2478m</v>
    <v>Daily</v>
    <v>44929</v>
    <v>44929</v>
    <v>0</v>
    <v>1</v>
    <v>638083008000000000,638184794523969397,0</v>
    <v>0</v>
    <v>a2478m</v>
    <v>ARCX:THD</v>
    <v>72</v>
  </rv>
  <rv s="8">
    <v>55</v>
    <v>a1vbbh</v>
    <v>Daily</v>
    <v>44929</v>
    <v>44929</v>
    <v>0</v>
    <v>1</v>
    <v>638083008000000000,638184796196104342,0</v>
    <v>0</v>
    <v>a1vbbh</v>
    <v>XNAS:IEF</v>
    <v>73</v>
  </rv>
  <rv s="8">
    <v>55</v>
    <v>a1u477</v>
    <v>Daily</v>
    <v>44929</v>
    <v>44929</v>
    <v>0</v>
    <v>1</v>
    <v>638083008000000000,638184796232186781,0</v>
    <v>0</v>
    <v>a1u477</v>
    <v>BATS:GOVT</v>
    <v>74</v>
  </rv>
  <rv s="8">
    <v>55</v>
    <v>a1ugim</v>
    <v>Daily</v>
    <v>44929</v>
    <v>44929</v>
    <v>0</v>
    <v>1</v>
    <v>638083008000000000,638186521659663975,0</v>
    <v>0</v>
    <v>a1ugim</v>
    <v>XNAS:HBAN</v>
    <v>75</v>
  </rv>
  <rv s="8">
    <v>55</v>
    <v>a1n26h</v>
    <v>Daily</v>
    <v>44929</v>
    <v>44929</v>
    <v>0</v>
    <v>1</v>
    <v>638083008000000000,638185711505437339,0</v>
    <v>0</v>
    <v>a1n26h</v>
    <v>ARCX:AGG</v>
    <v>76</v>
  </rv>
  <rv s="8">
    <v>55</v>
    <v>a1vbh7</v>
    <v>Daily</v>
    <v>44929</v>
    <v>44929</v>
    <v>0</v>
    <v>1</v>
    <v>638083008000000000,638184796994134650,0</v>
    <v>0</v>
    <v>a1vbh7</v>
    <v>XNAS:IEI</v>
    <v>77</v>
  </rv>
  <rv s="8">
    <v>55</v>
    <v>a1ryhw</v>
    <v>Daily</v>
    <v>44929</v>
    <v>44929</v>
    <v>0</v>
    <v>1</v>
    <v>638083008000000000,638185711716912887,0</v>
    <v>0</v>
    <v>a1ryhw</v>
    <v>XNAS:EMXC</v>
    <v>78</v>
  </rv>
  <rv s="8">
    <v>55</v>
    <v>a2573m</v>
    <v>Daily</v>
    <v>44929</v>
    <v>44929</v>
    <v>0</v>
    <v>1</v>
    <v>638083008000000000,638184799213911407,0</v>
    <v>0</v>
    <v>a2573m</v>
    <v>ARCX:VB</v>
    <v>79</v>
  </rv>
  <rv s="8">
    <v>55</v>
    <v>a1vx77</v>
    <v>Daily</v>
    <v>44929</v>
    <v>44929</v>
    <v>0</v>
    <v>1</v>
    <v>638083008000000000,638185711716921747,0</v>
    <v>0</v>
    <v>a1vx77</v>
    <v>ARCX:IWD</v>
    <v>80</v>
  </rv>
  <rv s="8">
    <v>55</v>
    <v>a25hm7</v>
    <v>Daily</v>
    <v>44929</v>
    <v>44929</v>
    <v>0</v>
    <v>1</v>
    <v>638083008000000000,638185711568606661,0</v>
    <v>0</v>
    <v>a25hm7</v>
    <v>ARCX:VOO</v>
    <v>81</v>
  </rv>
  <rv s="8">
    <v>55</v>
    <v>a1wn3m</v>
    <v>Daily</v>
    <v>44929</v>
    <v>44929</v>
    <v>0</v>
    <v>1</v>
    <v>638083008000000000,638185711900644058,0</v>
    <v>0</v>
    <v>a1wn3m</v>
    <v>ARCX:KRE</v>
    <v>82</v>
  </rv>
  <rv s="8">
    <v>55</v>
    <v>a25nhw</v>
    <v>Daily</v>
    <v>44929</v>
    <v>44929</v>
    <v>0</v>
    <v>1</v>
    <v>638083008000000000,638186567115957389,0</v>
    <v>0</v>
    <v>a25nhw</v>
    <v>ARCX:VWO</v>
    <v>83</v>
  </rv>
  <rv s="8">
    <v>55</v>
    <v>a1rpu2</v>
    <v>Daily</v>
    <v>44929</v>
    <v>44929</v>
    <v>0</v>
    <v>1</v>
    <v>638083008000000000,638185713238201200,0</v>
    <v>0</v>
    <v>a1rpu2</v>
    <v>ARCX:EFA</v>
    <v>84</v>
  </rv>
  <rv s="8">
    <v>55</v>
    <v>a1nq6h</v>
    <v>Daily</v>
    <v>44929</v>
    <v>44929</v>
    <v>0</v>
    <v>1</v>
    <v>638083008000000000,638185713238185997,0</v>
    <v>0</v>
    <v>a1nq6h</v>
    <v>ARCX:ARKK</v>
    <v>85</v>
  </rv>
  <rv s="8">
    <v>55</v>
    <v>a1zfmw</v>
    <v>Daily</v>
    <v>44929</v>
    <v>44929</v>
    <v>0</v>
    <v>1</v>
    <v>638083008000000000,638186521659637534,0</v>
    <v>0</v>
    <v>a1zfmw</v>
    <v>XNAS:PACW</v>
    <v>86</v>
  </rv>
  <rv s="8">
    <v>55</v>
    <v>a1pj4c</v>
    <v>Daily</v>
    <v>44929</v>
    <v>44929</v>
    <v>0</v>
    <v>1</v>
    <v>638083008000000000,638186521659643980,0</v>
    <v>0</v>
    <v>a1pj4c</v>
    <v>XNYS:CFG</v>
    <v>87</v>
  </rv>
  <rv s="8">
    <v>55</v>
    <v>a1o8mw</v>
    <v>Daily</v>
    <v>44929</v>
    <v>44929</v>
    <v>0</v>
    <v>1</v>
    <v>638083008000000000,638186521659633999,0</v>
    <v>0</v>
    <v>a1o8mw</v>
    <v>XNYS:TFC</v>
    <v>88</v>
  </rv>
  <rv s="8">
    <v>55</v>
    <v>a1pjfr</v>
    <v>Daily</v>
    <v>44929</v>
    <v>44929</v>
    <v>0</v>
    <v>1</v>
    <v>638083008000000000,638186521659652388,0</v>
    <v>0</v>
    <v>a1pjfr</v>
    <v>XNYS:CFR</v>
    <v>89</v>
  </rv>
  <rv s="8">
    <v>55</v>
    <v>a21wsm</v>
    <v>Daily</v>
    <v>44929</v>
    <v>44929</v>
    <v>0</v>
    <v>1</v>
    <v>638083008000000000,638186521659639817,0</v>
    <v>0</v>
    <v>a21wsm</v>
    <v>XNYS:RF</v>
    <v>90</v>
  </rv>
  <rv s="8">
    <v>55</v>
    <v>a1seww</v>
    <v>Daily</v>
    <v>44929</v>
    <v>44929</v>
    <v>0</v>
    <v>1</v>
    <v>638083008000000000,638186521659626414,0</v>
    <v>0</v>
    <v>a1seww</v>
    <v>XNAS:EWBC</v>
    <v>91</v>
  </rv>
  <rv s="8">
    <v>55</v>
    <v>a1sv6h</v>
    <v>Daily</v>
    <v>44929</v>
    <v>44929</v>
    <v>0</v>
    <v>1</v>
    <v>638083008000000000,638186521659640584,0</v>
    <v>0</v>
    <v>a1sv6h</v>
    <v>XNYS:FHN</v>
    <v>92</v>
  </rv>
  <rv s="8">
    <v>55</v>
    <v>a1yymw</v>
    <v>Daily</v>
    <v>44929</v>
    <v>44929</v>
    <v>0</v>
    <v>1</v>
    <v>638083008000000000,638186521659642395,0</v>
    <v>0</v>
    <v>a1yymw</v>
    <v>XNYS:NYCB</v>
    <v>93</v>
  </rv>
  <rv s="8">
    <v>55</v>
    <v>a1opxm</v>
    <v>Daily</v>
    <v>44929</v>
    <v>44929</v>
    <v>0</v>
    <v>1</v>
    <v>638083008000000000,638186521659646245,0</v>
    <v>0</v>
    <v>a1opxm</v>
    <v>XNYS:BOH</v>
    <v>94</v>
  </rv>
  <rv s="8">
    <v>55</v>
    <v>a1rour</v>
    <v>Daily</v>
    <v>44929</v>
    <v>44929</v>
    <v>0</v>
    <v>1</v>
    <v>638083008000000000,638186554809354825,0</v>
    <v>0</v>
    <v>a1rour</v>
    <v>ARCX:EEM</v>
    <v>95</v>
  </rv>
  <rv s="8">
    <v>55</v>
    <v>a21mim</v>
    <v>Daily</v>
    <v>44929</v>
    <v>44929</v>
    <v>0</v>
    <v>1</v>
    <v>638083008000000000,638186567001644276,0</v>
    <v>0</v>
    <v>a21mim</v>
    <v>XNAS:QQQ</v>
    <v>96</v>
  </rv>
  <rv s="8">
    <v>55</v>
    <v>a1sh52</v>
    <v>Daily</v>
    <v>44929</v>
    <v>44929</v>
    <v>0</v>
    <v>1</v>
    <v>638083008000000000,638187305707077476,0</v>
    <v>0</v>
    <v>a1sh52</v>
    <v>ARCX:EWZ</v>
    <v>97</v>
  </rv>
  <rv s="8">
    <v>55</v>
    <v>a1sg2w</v>
    <v>Daily</v>
    <v>44929</v>
    <v>44929</v>
    <v>0</v>
    <v>1</v>
    <v>638083008000000000,638187305757461913,0</v>
    <v>0</v>
    <v>a1sg2w</v>
    <v>ARCX:EWO</v>
    <v>98</v>
  </rv>
  <rv s="8">
    <v>55</v>
    <v>a1sezr</v>
    <v>Daily</v>
    <v>44929</v>
    <v>44929</v>
    <v>0</v>
    <v>1</v>
    <v>638083008000000000,638187305895828204,0</v>
    <v>0</v>
    <v>a1sezr</v>
    <v>ARCX:EWC</v>
    <v>99</v>
  </rv>
  <rv s="8">
    <v>55</v>
    <v>a1sgmw</v>
    <v>Daily</v>
    <v>44929</v>
    <v>44929</v>
    <v>0</v>
    <v>1</v>
    <v>638083008000000000,638187305977466739,0</v>
    <v>0</v>
    <v>a1sgmw</v>
    <v>ARCX:EWU</v>
    <v>100</v>
  </rv>
  <rv s="8">
    <v>55</v>
    <v>a1sgec</v>
    <v>Daily</v>
    <v>44929</v>
    <v>44929</v>
    <v>0</v>
    <v>1</v>
    <v>638083008000000000,638187307104048107,0</v>
    <v>0</v>
    <v>a1sgec</v>
    <v>ARCX:EWS</v>
    <v>101</v>
  </rv>
  <rv s="8">
    <v>55</v>
    <v>a1rtcw</v>
    <v>Daily</v>
    <v>44929</v>
    <v>44929</v>
    <v>0</v>
    <v>1</v>
    <v>638083008000000000,638187306380764603,0</v>
    <v>0</v>
    <v>a1rtcw</v>
    <v>ARCX:EIDO</v>
    <v>102</v>
  </rv>
</rvData>
</file>

<file path=xl/richData/rdrichvaluestructure.xml><?xml version="1.0" encoding="utf-8"?>
<rvStructures xmlns="http://schemas.microsoft.com/office/spreadsheetml/2017/richdata" count="9">
  <s t="_hyperlink">
    <k n="Address" t="s"/>
    <k n="Text" t="s"/>
  </s>
  <s t="_linkedentitycore">
    <k n="%EntityCulture" t="s"/>
    <k n="%EntityId" t="s"/>
    <k n="%EntityServiceId"/>
    <k n="%IsRefreshable" t="b"/>
    <k n="%ProviderInfo" t="s"/>
    <k n="_Display" t="spb"/>
    <k n="_DisplayString" t="s"/>
    <k n="_Flags" t="spb"/>
    <k n="_Format" t="spb"/>
    <k n="_Icon" t="s"/>
    <k n="_SubLabel" t="spb"/>
    <k n="52 week high"/>
    <k n="52 week low"/>
    <k n="Beta"/>
    <k n="Change"/>
    <k n="Change % (Extended hours)"/>
    <k n="Change (%)"/>
    <k n="Change (Extended hours)"/>
    <k n="Currency" t="s"/>
    <k n="Exchange" t="s"/>
    <k n="Exchange abbreviation" t="s"/>
    <k n="Expense ratio"/>
    <k n="High"/>
    <k n="Instrument type" t="s"/>
    <k n="Last trade time"/>
    <k n="LearnMoreOnLink" t="r"/>
    <k n="Low"/>
    <k n="Market cap"/>
    <k n="Name" t="s"/>
    <k n="Open"/>
    <k n="Previous close"/>
    <k n="Price"/>
    <k n="Price (Extended hours)"/>
    <k n="Ticker symbol" t="s"/>
    <k n="UniqueName" t="s"/>
    <k n="Volume"/>
    <k n="Volume average"/>
  </s>
  <s t="_linkedentity">
    <k n="%cvi" t="r"/>
  </s>
  <s t="_formattednumber">
    <k n="_Format" t="spb"/>
  </s>
  <s t="_linkedentitycore">
    <k n="%EntityCulture" t="s"/>
    <k n="%EntityId" t="s"/>
    <k n="%EntityServiceId"/>
    <k n="%IsRefreshable" t="b"/>
    <k n="%ProviderInfo" t="s"/>
    <k n="_Display" t="spb"/>
    <k n="_DisplayString" t="s"/>
    <k n="_Flags" t="spb"/>
    <k n="_Format" t="spb"/>
    <k n="_Icon" t="s"/>
    <k n="_SubLabel" t="spb"/>
    <k n="52 week high"/>
    <k n="52 week low"/>
    <k n="Beta"/>
    <k n="Change"/>
    <k n="Change (%)"/>
    <k n="Currency" t="s"/>
    <k n="Exchange" t="s"/>
    <k n="Exchange abbreviation" t="s"/>
    <k n="Expense ratio"/>
    <k n="High"/>
    <k n="Instrument type" t="s"/>
    <k n="Last trade time"/>
    <k n="LearnMoreOnLink" t="r"/>
    <k n="Low"/>
    <k n="Market cap"/>
    <k n="Name" t="s"/>
    <k n="Open"/>
    <k n="Previous close"/>
    <k n="Price"/>
    <k n="Ticker symbol" t="s"/>
    <k n="UniqueName" t="s"/>
    <k n="Volume"/>
    <k n="Volume average"/>
  </s>
  <s t="_linkedentitycore">
    <k n="%EntityCulture" t="s"/>
    <k n="%EntityId" t="s"/>
    <k n="%EntityServiceId"/>
    <k n="%IsRefreshable" t="b"/>
    <k n="%ProviderInfo" t="s"/>
    <k n="_Display" t="spb"/>
    <k n="_DisplayString" t="s"/>
    <k n="_Flags" t="spb"/>
    <k n="_Format" t="spb"/>
    <k n="_Icon" t="s"/>
    <k n="_SubLabel" t="spb"/>
    <k n="52 week high"/>
    <k n="52 week low"/>
    <k n="Change"/>
    <k n="Change (%)"/>
    <k n="Currency" t="s"/>
    <k n="From currency" t="s"/>
    <k n="Instrument type" t="s"/>
    <k n="Last trade time"/>
    <k n="Name" t="s"/>
    <k n="Previous close"/>
    <k n="Price"/>
    <k n="Ticker symbol" t="s"/>
    <k n="UniqueName" t="s"/>
  </s>
  <s t="_linkedentitycore">
    <k n="%EntityCulture" t="s"/>
    <k n="%EntityId" t="s"/>
    <k n="%EntityServiceId"/>
    <k n="%IsRefreshable" t="b"/>
    <k n="%ProviderInfo" t="s"/>
    <k n="_Display" t="spb"/>
    <k n="_DisplayString" t="s"/>
    <k n="_Flags" t="spb"/>
    <k n="_Format" t="spb"/>
    <k n="_Icon" t="s"/>
    <k n="_SubLabel" t="spb"/>
    <k n="52 week high"/>
    <k n="52 week low"/>
    <k n="Beta"/>
    <k n="Change"/>
    <k n="Change % (Extended hours)"/>
    <k n="Change (%)"/>
    <k n="Change (Extended hours)"/>
    <k n="Currency" t="s"/>
    <k n="Description" t="s"/>
    <k n="Employees"/>
    <k n="Exchange" t="s"/>
    <k n="Exchange abbreviation" t="s"/>
    <k n="ExchangeID" t="s"/>
    <k n="Headquarters" t="s"/>
    <k n="High"/>
    <k n="Industry" t="s"/>
    <k n="Instrument type" t="s"/>
    <k n="Last trade time"/>
    <k n="LearnMoreOnLink" t="r"/>
    <k n="Low"/>
    <k n="Market cap"/>
    <k n="Name" t="s"/>
    <k n="Official name" t="s"/>
    <k n="Open"/>
    <k n="P/E"/>
    <k n="Previous close"/>
    <k n="Price"/>
    <k n="Price (Extended hours)"/>
    <k n="Shares outstanding"/>
    <k n="Ticker symbol" t="s"/>
    <k n="UniqueName" t="s"/>
    <k n="Volume"/>
    <k n="Volume average"/>
    <k n="Year incorporated"/>
  </s>
  <s t="_linkedentitycore">
    <k n="%EntityCulture" t="s"/>
    <k n="%EntityId" t="s"/>
    <k n="%EntityServiceId"/>
    <k n="%IsRefreshable" t="b"/>
    <k n="%ProviderInfo" t="s"/>
    <k n="_Display" t="spb"/>
    <k n="_DisplayString" t="s"/>
    <k n="_Flags" t="spb"/>
    <k n="_Format" t="spb"/>
    <k n="_Icon" t="s"/>
    <k n="_SubLabel" t="spb"/>
    <k n="52 week high"/>
    <k n="52 week low"/>
    <k n="Beta"/>
    <k n="Change"/>
    <k n="Change % (Extended hours)"/>
    <k n="Change (%)"/>
    <k n="Change (Extended hours)"/>
    <k n="Currency" t="s"/>
    <k n="Description" t="s"/>
    <k n="Employees"/>
    <k n="Exchange" t="s"/>
    <k n="Exchange abbreviation" t="s"/>
    <k n="ExchangeID" t="s"/>
    <k n="Headquarters" t="s"/>
    <k n="High"/>
    <k n="Industry" t="s"/>
    <k n="Instrument type" t="s"/>
    <k n="Last trade time"/>
    <k n="LearnMoreOnLink" t="r"/>
    <k n="Low"/>
    <k n="Market cap"/>
    <k n="Name" t="s"/>
    <k n="Official name" t="s"/>
    <k n="Open"/>
    <k n="P/E"/>
    <k n="Previous close"/>
    <k n="Price"/>
    <k n="Price (Extended hours)"/>
    <k n="Shares outstanding"/>
    <k n="Ticker symbol" t="s"/>
    <k n="UniqueName" t="s"/>
    <k n="Volume"/>
    <k n="Volume average"/>
  </s>
  <s t="_stockhistorycache">
    <k n="_Format" t="spb"/>
    <k n="Symbol" t="s"/>
    <k n="Interval" t="s"/>
    <k n="StartDate" t="i"/>
    <k n="EndDate" t="i"/>
    <k n="f1904" t="b"/>
    <k n="fdcompat" t="b"/>
    <k n="etag" t="s"/>
    <k n="Date" t="a"/>
    <k n="EntityId" t="s"/>
    <k n="Instrument" t="s"/>
    <k n="Close" t="a"/>
  </s>
</rvStructures>
</file>

<file path=xl/richData/rdsupportingpropertybag.xml><?xml version="1.0" encoding="utf-8"?>
<supportingPropertyBags xmlns="http://schemas.microsoft.com/office/spreadsheetml/2017/richdata2">
  <spbArrays count="5">
    <a count="37">
      <v t="s">%EntityServiceId</v>
      <v t="s">_Format</v>
      <v t="s">%IsRefreshable</v>
      <v t="s">%EntityCulture</v>
      <v t="s">%EntityId</v>
      <v t="s">_Icon</v>
      <v t="s">_Display</v>
      <v t="s">Name</v>
      <v t="s">_SubLabel</v>
      <v t="s">Price</v>
      <v t="s">Price (Extended hours)</v>
      <v t="s">Exchange</v>
      <v t="s">Last trade time</v>
      <v t="s">Ticker symbol</v>
      <v t="s">Exchange abbreviation</v>
      <v t="s">Change</v>
      <v t="s">Change (Extended hours)</v>
      <v t="s">Expense ratio</v>
      <v t="s">Change (%)</v>
      <v t="s">Change % (Extended hours)</v>
      <v t="s">Currency</v>
      <v t="s">Previous close</v>
      <v t="s">Open</v>
      <v t="s">High</v>
      <v t="s">Low</v>
      <v t="s">52 week high</v>
      <v t="s">52 week low</v>
      <v t="s">Volume</v>
      <v t="s">Volume average</v>
      <v t="s">Market cap</v>
      <v t="s">Beta</v>
      <v t="s">Instrument type</v>
      <v t="s">_Flags</v>
      <v t="s">UniqueName</v>
      <v t="s">_DisplayString</v>
      <v t="s">LearnMoreOnLink</v>
      <v t="s">%ProviderInfo</v>
    </a>
    <a count="34">
      <v t="s">%EntityServiceId</v>
      <v t="s">_Format</v>
      <v t="s">%IsRefreshable</v>
      <v t="s">%EntityCulture</v>
      <v t="s">%EntityId</v>
      <v t="s">_Icon</v>
      <v t="s">_Display</v>
      <v t="s">Name</v>
      <v t="s">_SubLabel</v>
      <v t="s">Price</v>
      <v t="s">Exchange</v>
      <v t="s">Last trade time</v>
      <v t="s">Ticker symbol</v>
      <v t="s">Exchange abbreviation</v>
      <v t="s">Change</v>
      <v t="s">Expense ratio</v>
      <v t="s">Change (%)</v>
      <v t="s">Currency</v>
      <v t="s">Previous close</v>
      <v t="s">Open</v>
      <v t="s">High</v>
      <v t="s">Low</v>
      <v t="s">52 week high</v>
      <v t="s">52 week low</v>
      <v t="s">Volume</v>
      <v t="s">Volume average</v>
      <v t="s">Market cap</v>
      <v t="s">Beta</v>
      <v t="s">Instrument type</v>
      <v t="s">_Flags</v>
      <v t="s">UniqueName</v>
      <v t="s">_DisplayString</v>
      <v t="s">LearnMoreOnLink</v>
      <v t="s">%ProviderInfo</v>
    </a>
    <a count="24">
      <v t="s">%EntityServiceId</v>
      <v t="s">_Format</v>
      <v t="s">%IsRefreshable</v>
      <v t="s">%EntityCulture</v>
      <v t="s">%EntityId</v>
      <v t="s">_Icon</v>
      <v t="s">_Display</v>
      <v t="s">Name</v>
      <v t="s">Price</v>
      <v t="s">_SubLabel</v>
      <v t="s">Last trade time</v>
      <v t="s">Ticker symbol</v>
      <v t="s">Change</v>
      <v t="s">Change (%)</v>
      <v t="s">Currency</v>
      <v t="s">From currency</v>
      <v t="s">Previous close</v>
      <v t="s">52 week high</v>
      <v t="s">52 week low</v>
      <v t="s">Instrument type</v>
      <v t="s">_Flags</v>
      <v t="s">UniqueName</v>
      <v t="s">_DisplayString</v>
      <v t="s">%ProviderInfo</v>
    </a>
    <a count="45">
      <v t="s">%EntityServiceId</v>
      <v t="s">_Format</v>
      <v t="s">%IsRefreshable</v>
      <v t="s">%EntityCulture</v>
      <v t="s">%EntityId</v>
      <v t="s">_Icon</v>
      <v t="s">_Display</v>
      <v t="s">Name</v>
      <v t="s">_SubLabel</v>
      <v t="s">Price</v>
      <v t="s">Price (Extended hours)</v>
      <v t="s">Exchange</v>
      <v t="s">Official name</v>
      <v t="s">Last trade time</v>
      <v t="s">Ticker symbol</v>
      <v t="s">Exchange abbreviation</v>
      <v t="s">Change</v>
      <v t="s">Change (Extended hours)</v>
      <v t="s">Change (%)</v>
      <v t="s">Change % (Extended hours)</v>
      <v t="s">Currency</v>
      <v t="s">Previous close</v>
      <v t="s">Open</v>
      <v t="s">High</v>
      <v t="s">Low</v>
      <v t="s">52 week high</v>
      <v t="s">52 week low</v>
      <v t="s">Volume</v>
      <v t="s">Volume average</v>
      <v t="s">Market cap</v>
      <v t="s">Beta</v>
      <v t="s">P/E</v>
      <v t="s">Shares outstanding</v>
      <v t="s">Description</v>
      <v t="s">Employees</v>
      <v t="s">Headquarters</v>
      <v t="s">Industry</v>
      <v t="s">Instrument type</v>
      <v t="s">Year incorporated</v>
      <v t="s">_Flags</v>
      <v t="s">UniqueName</v>
      <v t="s">_DisplayString</v>
      <v t="s">LearnMoreOnLink</v>
      <v t="s">ExchangeID</v>
      <v t="s">%ProviderInfo</v>
    </a>
    <a count="44">
      <v t="s">%EntityServiceId</v>
      <v t="s">_Format</v>
      <v t="s">%IsRefreshable</v>
      <v t="s">%EntityCulture</v>
      <v t="s">%EntityId</v>
      <v t="s">_Icon</v>
      <v t="s">_Display</v>
      <v t="s">Name</v>
      <v t="s">_SubLabel</v>
      <v t="s">Price</v>
      <v t="s">Price (Extended hours)</v>
      <v t="s">Exchange</v>
      <v t="s">Official name</v>
      <v t="s">Last trade time</v>
      <v t="s">Ticker symbol</v>
      <v t="s">Exchange abbreviation</v>
      <v t="s">Change</v>
      <v t="s">Change (Extended hours)</v>
      <v t="s">Change (%)</v>
      <v t="s">Change % (Extended hours)</v>
      <v t="s">Currency</v>
      <v t="s">Previous close</v>
      <v t="s">Open</v>
      <v t="s">High</v>
      <v t="s">Low</v>
      <v t="s">52 week high</v>
      <v t="s">52 week low</v>
      <v t="s">Volume</v>
      <v t="s">Volume average</v>
      <v t="s">Market cap</v>
      <v t="s">Beta</v>
      <v t="s">P/E</v>
      <v t="s">Shares outstanding</v>
      <v t="s">Description</v>
      <v t="s">Employees</v>
      <v t="s">Headquarters</v>
      <v t="s">Industry</v>
      <v t="s">Instrument type</v>
      <v t="s">_Flags</v>
      <v t="s">UniqueName</v>
      <v t="s">_DisplayString</v>
      <v t="s">LearnMoreOnLink</v>
      <v t="s">ExchangeID</v>
      <v t="s">%ProviderInfo</v>
    </a>
  </spbArrays>
  <spbData count="72">
    <spb s="0">
      <v>0</v>
      <v>Name</v>
      <v>LearnMoreOnLink</v>
    </spb>
    <spb s="1">
      <v>0</v>
      <v>0</v>
      <v>0</v>
    </spb>
    <spb s="2">
      <v>1</v>
      <v>1</v>
      <v>1</v>
    </spb>
    <spb s="3">
      <v>1</v>
      <v>2</v>
      <v>1</v>
      <v>3</v>
      <v>1</v>
      <v>1</v>
      <v>1</v>
      <v>4</v>
      <v>5</v>
      <v>6</v>
      <v>1</v>
      <v>1</v>
      <v>5</v>
      <v>1</v>
      <v>4</v>
      <v>7</v>
      <v>8</v>
      <v>1</v>
      <v>1</v>
      <v>5</v>
    </spb>
    <spb s="4">
      <v>at close</v>
      <v>from previous close</v>
      <v>Source: Nasdaq</v>
      <v>from previous close</v>
      <v>GMT</v>
      <v>Delayed 15 minutes</v>
      <v>from close</v>
      <v>from close</v>
    </spb>
    <spb s="5">
      <v>9</v>
    </spb>
    <spb s="5">
      <v>1</v>
    </spb>
    <spb s="4">
      <v>at close</v>
      <v>from previous close</v>
      <v>Source: Nasdaq Last Sale</v>
      <v>from previous close</v>
      <v>GMT</v>
      <v>Real-Time Nasdaq Last Sale</v>
      <v>from close</v>
      <v>from close</v>
    </spb>
    <spb s="0">
      <v>1</v>
      <v>Name</v>
      <v>LearnMoreOnLink</v>
    </spb>
    <spb s="6">
      <v>1</v>
      <v>2</v>
      <v>1</v>
      <v>3</v>
      <v>1</v>
      <v>1</v>
      <v>1</v>
      <v>4</v>
      <v>5</v>
      <v>6</v>
      <v>1</v>
      <v>1</v>
      <v>5</v>
      <v>1</v>
      <v>4</v>
      <v>7</v>
      <v>8</v>
    </spb>
    <spb s="7">
      <v>Real-Time Nasdaq Last Sale</v>
      <v>from previous close</v>
      <v>Source: Nasdaq Last Sale</v>
      <v>from previous close</v>
      <v>GMT</v>
    </spb>
    <spb s="8">
      <v>2</v>
      <v>Name</v>
    </spb>
    <spb s="9">
      <v>1</v>
      <v>1</v>
    </spb>
    <spb s="10">
      <v>3</v>
      <v>1</v>
      <v>1</v>
      <v>5</v>
      <v>1</v>
      <v>1</v>
      <v>1</v>
      <v>7</v>
      <v>8</v>
    </spb>
    <spb s="11">
      <v>GMT</v>
    </spb>
    <spb s="10">
      <v>3</v>
      <v>10</v>
      <v>10</v>
      <v>5</v>
      <v>10</v>
      <v>10</v>
      <v>10</v>
      <v>7</v>
      <v>8</v>
    </spb>
    <spb s="5">
      <v>10</v>
    </spb>
    <spb s="10">
      <v>3</v>
      <v>11</v>
      <v>11</v>
      <v>5</v>
      <v>11</v>
      <v>11</v>
      <v>11</v>
      <v>7</v>
      <v>8</v>
    </spb>
    <spb s="5">
      <v>11</v>
    </spb>
    <spb s="10">
      <v>3</v>
      <v>12</v>
      <v>12</v>
      <v>5</v>
      <v>12</v>
      <v>12</v>
      <v>12</v>
      <v>7</v>
      <v>8</v>
    </spb>
    <spb s="5">
      <v>12</v>
    </spb>
    <spb s="10">
      <v>3</v>
      <v>13</v>
      <v>13</v>
      <v>5</v>
      <v>13</v>
      <v>13</v>
      <v>13</v>
      <v>7</v>
      <v>8</v>
    </spb>
    <spb s="5">
      <v>13</v>
    </spb>
    <spb s="10">
      <v>3</v>
      <v>14</v>
      <v>14</v>
      <v>5</v>
      <v>14</v>
      <v>14</v>
      <v>14</v>
      <v>7</v>
      <v>8</v>
    </spb>
    <spb s="5">
      <v>14</v>
    </spb>
    <spb s="10">
      <v>3</v>
      <v>15</v>
      <v>15</v>
      <v>5</v>
      <v>15</v>
      <v>15</v>
      <v>15</v>
      <v>7</v>
      <v>8</v>
    </spb>
    <spb s="5">
      <v>15</v>
    </spb>
    <spb s="10">
      <v>3</v>
      <v>16</v>
      <v>16</v>
      <v>5</v>
      <v>16</v>
      <v>16</v>
      <v>16</v>
      <v>7</v>
      <v>8</v>
    </spb>
    <spb s="5">
      <v>16</v>
    </spb>
    <spb s="10">
      <v>3</v>
      <v>17</v>
      <v>17</v>
      <v>5</v>
      <v>17</v>
      <v>17</v>
      <v>17</v>
      <v>7</v>
      <v>8</v>
    </spb>
    <spb s="5">
      <v>17</v>
    </spb>
    <spb s="10">
      <v>3</v>
      <v>18</v>
      <v>18</v>
      <v>5</v>
      <v>18</v>
      <v>18</v>
      <v>18</v>
      <v>7</v>
      <v>8</v>
    </spb>
    <spb s="5">
      <v>18</v>
    </spb>
    <spb s="10">
      <v>3</v>
      <v>19</v>
      <v>19</v>
      <v>5</v>
      <v>19</v>
      <v>19</v>
      <v>19</v>
      <v>7</v>
      <v>8</v>
    </spb>
    <spb s="5">
      <v>19</v>
    </spb>
    <spb s="10">
      <v>3</v>
      <v>20</v>
      <v>20</v>
      <v>5</v>
      <v>20</v>
      <v>20</v>
      <v>20</v>
      <v>7</v>
      <v>8</v>
    </spb>
    <spb s="5">
      <v>20</v>
    </spb>
    <spb s="10">
      <v>3</v>
      <v>21</v>
      <v>21</v>
      <v>5</v>
      <v>21</v>
      <v>21</v>
      <v>21</v>
      <v>7</v>
      <v>8</v>
    </spb>
    <spb s="5">
      <v>21</v>
    </spb>
    <spb s="10">
      <v>3</v>
      <v>22</v>
      <v>22</v>
      <v>5</v>
      <v>22</v>
      <v>22</v>
      <v>22</v>
      <v>7</v>
      <v>8</v>
    </spb>
    <spb s="5">
      <v>22</v>
    </spb>
    <spb s="10">
      <v>3</v>
      <v>23</v>
      <v>23</v>
      <v>5</v>
      <v>23</v>
      <v>23</v>
      <v>23</v>
      <v>7</v>
      <v>8</v>
    </spb>
    <spb s="5">
      <v>23</v>
    </spb>
    <spb s="10">
      <v>3</v>
      <v>24</v>
      <v>24</v>
      <v>5</v>
      <v>24</v>
      <v>24</v>
      <v>24</v>
      <v>7</v>
      <v>8</v>
    </spb>
    <spb s="5">
      <v>24</v>
    </spb>
    <spb s="10">
      <v>3</v>
      <v>25</v>
      <v>25</v>
      <v>5</v>
      <v>25</v>
      <v>25</v>
      <v>25</v>
      <v>7</v>
      <v>8</v>
    </spb>
    <spb s="5">
      <v>25</v>
    </spb>
    <spb s="3">
      <v>1</v>
      <v>2</v>
      <v>1</v>
      <v>3</v>
      <v>1</v>
      <v>1</v>
      <v>1</v>
      <v>4</v>
      <v>5</v>
      <v>6</v>
      <v>1</v>
      <v>1</v>
      <v>5</v>
      <v>1</v>
      <v>4</v>
      <v>9</v>
      <v>8</v>
      <v>1</v>
      <v>1</v>
      <v>5</v>
    </spb>
    <spb s="0">
      <v>3</v>
      <v>Name</v>
      <v>LearnMoreOnLink</v>
    </spb>
    <spb s="12">
      <v>1</v>
      <v>1</v>
      <v>1</v>
      <v>1</v>
    </spb>
    <spb s="13">
      <v>1</v>
      <v>2</v>
      <v>2</v>
      <v>1</v>
      <v>3</v>
      <v>1</v>
      <v>1</v>
      <v>1</v>
      <v>4</v>
      <v>4</v>
      <v>5</v>
      <v>6</v>
      <v>1</v>
      <v>1</v>
      <v>1</v>
      <v>4</v>
      <v>7</v>
      <v>26</v>
      <v>8</v>
      <v>4</v>
      <v>1</v>
      <v>1</v>
      <v>5</v>
    </spb>
    <spb s="14">
      <v>at close</v>
      <v>from previous close</v>
      <v>from previous close</v>
      <v>GMT</v>
      <v>Delayed 15 minutes</v>
      <v>from close</v>
      <v>from close</v>
    </spb>
    <spb s="15">
      <v>at close</v>
      <v>from previous close</v>
      <v>from previous close</v>
      <v>Source: Nasdaq</v>
      <v>GMT</v>
      <v>Delayed 15 minutes</v>
      <v>from close</v>
      <v>from close</v>
    </spb>
    <spb s="0">
      <v>4</v>
      <v>Name</v>
      <v>LearnMoreOnLink</v>
    </spb>
    <spb s="16">
      <v>1</v>
      <v>2</v>
      <v>2</v>
      <v>1</v>
      <v>3</v>
      <v>1</v>
      <v>1</v>
      <v>1</v>
      <v>4</v>
      <v>4</v>
      <v>5</v>
      <v>6</v>
      <v>1</v>
      <v>1</v>
      <v>1</v>
      <v>4</v>
      <v>7</v>
      <v>8</v>
      <v>4</v>
      <v>1</v>
      <v>1</v>
      <v>5</v>
    </spb>
    <spb s="17">
      <v>9</v>
      <v>1</v>
    </spb>
    <spb s="17">
      <v>9</v>
      <v>21</v>
    </spb>
    <spb s="17">
      <v>9</v>
      <v>20</v>
    </spb>
    <spb s="17">
      <v>9</v>
      <v>11</v>
    </spb>
    <spb s="17">
      <v>9</v>
      <v>19</v>
    </spb>
    <spb s="17">
      <v>9</v>
      <v>10</v>
    </spb>
    <spb s="17">
      <v>9</v>
      <v>13</v>
    </spb>
    <spb s="17">
      <v>9</v>
      <v>12</v>
    </spb>
    <spb s="17">
      <v>9</v>
      <v>14</v>
    </spb>
    <spb s="17">
      <v>9</v>
      <v>15</v>
    </spb>
    <spb s="17">
      <v>9</v>
      <v>16</v>
    </spb>
    <spb s="17">
      <v>9</v>
      <v>18</v>
    </spb>
    <spb s="17">
      <v>9</v>
      <v>17</v>
    </spb>
    <spb s="17">
      <v>9</v>
      <v>22</v>
    </spb>
    <spb s="17">
      <v>9</v>
      <v>23</v>
    </spb>
    <spb s="17">
      <v>9</v>
      <v>25</v>
    </spb>
    <spb s="17">
      <v>9</v>
      <v>24</v>
    </spb>
  </spbData>
</supportingPropertyBags>
</file>

<file path=xl/richData/rdsupportingpropertybagstructure.xml><?xml version="1.0" encoding="utf-8"?>
<spbStructures xmlns="http://schemas.microsoft.com/office/spreadsheetml/2017/richdata2" count="18">
  <s>
    <k n="^Order" t="spba"/>
    <k n="TitleProperty" t="s"/>
    <k n="SubTitleProperty" t="s"/>
  </s>
  <s>
    <k n="ShowInCardView" t="b"/>
    <k n="ShowInDotNotation" t="b"/>
    <k n="ShowInAutoComplete" t="b"/>
  </s>
  <s>
    <k n="UniqueName" t="spb"/>
    <k n="`%ProviderInfo" t="spb"/>
    <k n="LearnMoreOnLink" t="spb"/>
  </s>
  <s>
    <k n="Low" t="i"/>
    <k n="Beta" t="i"/>
    <k n="High" t="i"/>
    <k n="Name" t="i"/>
    <k n="Open" t="i"/>
    <k n="Price" t="i"/>
    <k n="Change" t="i"/>
    <k n="Volume" t="i"/>
    <k n="Change (%)" t="i"/>
    <k n="Market cap" t="i"/>
    <k n="52 week low" t="i"/>
    <k n="52 week high" t="i"/>
    <k n="Expense ratio" t="i"/>
    <k n="Previous close" t="i"/>
    <k n="Volume average" t="i"/>
    <k n="Last trade time" t="i"/>
    <k n="`%EntityServiceId" t="i"/>
    <k n="Price (Extended hours)" t="i"/>
    <k n="Change (Extended hours)" t="i"/>
    <k n="Change % (Extended hours)" t="i"/>
  </s>
  <s>
    <k n="Price" t="s"/>
    <k n="Change" t="s"/>
    <k n="Exchange" t="s"/>
    <k n="Change (%)" t="s"/>
    <k n="Last trade time" t="s"/>
    <k n="Price (Extended hours)" t="s"/>
    <k n="Change (Extended hours)" t="s"/>
    <k n="Change % (Extended hours)" t="s"/>
  </s>
  <s>
    <k n="_Self" t="i"/>
  </s>
  <s>
    <k n="Low" t="i"/>
    <k n="Beta" t="i"/>
    <k n="High" t="i"/>
    <k n="Name" t="i"/>
    <k n="Open" t="i"/>
    <k n="Price" t="i"/>
    <k n="Change" t="i"/>
    <k n="Volume" t="i"/>
    <k n="Change (%)" t="i"/>
    <k n="Market cap" t="i"/>
    <k n="52 week low" t="i"/>
    <k n="52 week high" t="i"/>
    <k n="Expense ratio" t="i"/>
    <k n="Previous close" t="i"/>
    <k n="Volume average" t="i"/>
    <k n="Last trade time" t="i"/>
    <k n="`%EntityServiceId" t="i"/>
  </s>
  <s>
    <k n="Price" t="s"/>
    <k n="Change" t="s"/>
    <k n="Exchange" t="s"/>
    <k n="Change (%)" t="s"/>
    <k n="Last trade time" t="s"/>
  </s>
  <s>
    <k n="^Order" t="spba"/>
    <k n="TitleProperty" t="s"/>
  </s>
  <s>
    <k n="UniqueName" t="spb"/>
    <k n="`%ProviderInfo" t="spb"/>
  </s>
  <s>
    <k n="Name" t="i"/>
    <k n="Price" t="i"/>
    <k n="Change" t="i"/>
    <k n="Change (%)" t="i"/>
    <k n="52 week low" t="i"/>
    <k n="52 week high" t="i"/>
    <k n="Previous close" t="i"/>
    <k n="Last trade time" t="i"/>
    <k n="`%EntityServiceId" t="i"/>
  </s>
  <s>
    <k n="Last trade time" t="s"/>
  </s>
  <s>
    <k n="ExchangeID" t="spb"/>
    <k n="UniqueName" t="spb"/>
    <k n="`%ProviderInfo" t="spb"/>
    <k n="LearnMoreOnLink" t="spb"/>
  </s>
  <s>
    <k n="Low" t="i"/>
    <k n="P/E" t="i"/>
    <k n="Beta" t="i"/>
    <k n="High" t="i"/>
    <k n="Name" t="i"/>
    <k n="Open" t="i"/>
    <k n="Price" t="i"/>
    <k n="Change" t="i"/>
    <k n="Volume" t="i"/>
    <k n="Employees" t="i"/>
    <k n="Change (%)" t="i"/>
    <k n="Market cap" t="i"/>
    <k n="52 week low" t="i"/>
    <k n="52 week high" t="i"/>
    <k n="Previous close" t="i"/>
    <k n="Volume average" t="i"/>
    <k n="Last trade time" t="i"/>
    <k n="Year incorporated" t="i"/>
    <k n="`%EntityServiceId" t="i"/>
    <k n="Shares outstanding" t="i"/>
    <k n="Price (Extended hours)" t="i"/>
    <k n="Change (Extended hours)" t="i"/>
    <k n="Change % (Extended hours)" t="i"/>
  </s>
  <s>
    <k n="Price" t="s"/>
    <k n="Change" t="s"/>
    <k n="Change (%)" t="s"/>
    <k n="Last trade time" t="s"/>
    <k n="Price (Extended hours)" t="s"/>
    <k n="Change (Extended hours)" t="s"/>
    <k n="Change % (Extended hours)" t="s"/>
  </s>
  <s>
    <k n="Price" t="s"/>
    <k n="Change" t="s"/>
    <k n="Change (%)" t="s"/>
    <k n="ExchangeID" t="s"/>
    <k n="Last trade time" t="s"/>
    <k n="Price (Extended hours)" t="s"/>
    <k n="Change (Extended hours)" t="s"/>
    <k n="Change % (Extended hours)" t="s"/>
  </s>
  <s>
    <k n="Low" t="i"/>
    <k n="P/E" t="i"/>
    <k n="Beta" t="i"/>
    <k n="High" t="i"/>
    <k n="Name" t="i"/>
    <k n="Open" t="i"/>
    <k n="Price" t="i"/>
    <k n="Change" t="i"/>
    <k n="Volume" t="i"/>
    <k n="Employees" t="i"/>
    <k n="Change (%)" t="i"/>
    <k n="Market cap" t="i"/>
    <k n="52 week low" t="i"/>
    <k n="52 week high" t="i"/>
    <k n="Previous close" t="i"/>
    <k n="Volume average" t="i"/>
    <k n="Last trade time" t="i"/>
    <k n="`%EntityServiceId" t="i"/>
    <k n="Shares outstanding" t="i"/>
    <k n="Price (Extended hours)" t="i"/>
    <k n="Change (Extended hours)" t="i"/>
    <k n="Change % (Extended hours)" t="i"/>
  </s>
  <s>
    <k n="Date" t="i"/>
    <k n="Close" t="i"/>
  </s>
</spbStructures>
</file>

<file path=xl/richData/richStyles.xml><?xml version="1.0" encoding="utf-8"?>
<richStyleSheet xmlns="http://schemas.microsoft.com/office/spreadsheetml/2017/richdata2" xmlns:mc="http://schemas.openxmlformats.org/markup-compatibility/2006" xmlns:x="http://schemas.openxmlformats.org/spreadsheetml/2006/main" mc:Ignorable="x">
  <dxfs count="6">
    <x:dxf>
      <x:numFmt numFmtId="8" formatCode="#,##0.00_);[Red]\(#,##0.00\)"/>
    </x:dxf>
    <x:dxf>
      <x:numFmt numFmtId="6" formatCode="#,##0_);[Red]\(#,##0\)"/>
    </x:dxf>
    <x:dxf>
      <x:numFmt numFmtId="14" formatCode="0.00%"/>
    </x:dxf>
    <x:dxf>
      <x:numFmt numFmtId="27" formatCode="d/m/yyyy\ h:mm"/>
    </x:dxf>
    <x:dxf>
      <x:numFmt numFmtId="0" formatCode="General"/>
    </x:dxf>
    <x:dxf>
      <x:numFmt numFmtId="19" formatCode="d/m/yyyy"/>
    </x:dxf>
  </dxfs>
  <richProperties>
    <rPr n="NumberFormat" t="s"/>
    <rPr n="IsTitleField" t="b"/>
  </richProperties>
  <richStyles>
    <rSty dxfid="4">
      <rpv i="0">_([$$-en-US]* #,##0.00_);_([$$-en-US]* (#,##0.00);_([$$-en-US]* "-"??_);_(@_)</rpv>
    </rSty>
    <rSty dxfid="0">
      <rpv i="0">#,##0.00_);[Red](#,##0.00)</rpv>
    </rSty>
    <rSty>
      <rpv i="1">1</rpv>
    </rSty>
    <rSty dxfid="1">
      <rpv i="0">#,##0_);[Red](#,##0)</rpv>
    </rSty>
    <rSty dxfid="2"/>
    <rSty dxfid="4">
      <rpv i="0">_([$$-en-US]* #,##0_);_([$$-en-US]* (#,##0);_([$$-en-US]* "-"_);_(@_)</rpv>
    </rSty>
    <rSty dxfid="3"/>
    <rSty dxfid="4">
      <rpv i="0">0.00_);[Red](0.00)</rpv>
    </rSty>
    <rSty dxfid="5"/>
    <rSty dxfid="4">
      <rpv i="0" xml:space="preserve">_ [$¥-zh-CN]* #,##0.00_ ;_ [$¥-zh-CN]* -#,##0.00_ ;_ [$¥-zh-CN]* "-"??_ ;_ @_ </rpv>
    </rSty>
    <rSty dxfid="4">
      <rpv i="0">_-[$¥-ja-JP]* #,##0.00_-;-[$¥-ja-JP]* #,##0.00_-;_-[$¥-ja-JP]* "-"??_-;_-@_-</rpv>
    </rSty>
    <rSty dxfid="4">
      <rpv i="0">_-[$₩-ko-KR]* #,##0.00_-;-[$₩-ko-KR]* #,##0.00_-;_-[$₩-ko-KR]* "-"??_-;_-@_-</rpv>
    </rSty>
    <rSty dxfid="4">
      <rpv i="0">_-[$NT$-zh-TW]* #,##0.00_-;-[$NT$-zh-TW]* #,##0.00_-;_-[$NT$-zh-TW]* "-"??_-;_-@_-</rpv>
    </rSty>
    <rSty dxfid="4">
      <rpv i="0">_-[$$-zh-SG]* #,##0.00_-;-[$$-zh-SG]* #,##0.00_-;_-[$$-zh-SG]* "-"??_-;_-@_-</rpv>
    </rSty>
    <rSty dxfid="4">
      <rpv i="0">_-[$RM-en-MY]* #,##0.00_-;-[$RM-en-MY]* #,##0.00_-;_-[$RM-en-MY]* "-"??_-;_-@_-</rpv>
    </rSty>
    <rSty dxfid="4">
      <rpv i="0">_-[$฿-th-TH]* #,##0.00_-;-[$฿-th-TH]* #,##0.00_-;_-[$฿-th-TH]* "-"??_-;_-@_-</rpv>
    </rSty>
    <rSty dxfid="4">
      <rpv i="0" xml:space="preserve">_ [$₹-as-IN] * #,##0.00_ ;_ [$₹-as-IN] * -#,##0.00_ ;_ [$₹-as-IN] * "-"??_ ;_ @_ </rpv>
    </rSty>
    <rSty dxfid="4">
      <rpv i="0">_-[$Rp-en-ID]* #,##0.00_-;-[$Rp-en-ID]* #,##0.00_-;_-[$Rp-en-ID]* "-"??_-;_-@_-</rpv>
    </rSty>
    <rSty dxfid="4">
      <rpv i="0">_-* #,##0.00 [$₫-vi-VN]_-;-* #,##0.00 [$₫-vi-VN]_-;_-* "-"?? [$₫-vi-VN]_-;_-@_-</rpv>
    </rSty>
    <rSty dxfid="4">
      <rpv i="0">_-[$₱-en-PH]* #,##0.00_-;-[$₱-en-PH]* #,##0.00_-;_-[$₱-en-PH]* "-"??_-;_-@_-</rpv>
    </rSty>
    <rSty dxfid="4">
      <rpv i="0">_-[$R-af-ZA]* #,##0.00_-;-[$R-af-ZA]* #,##0.00_-;_-[$R-af-ZA]* "-"??_-;_-@_-</rpv>
    </rSty>
    <rSty dxfid="4">
      <rpv i="0">_-[$R$-pt-BR] * #,##0.00_-;-[$R$-pt-BR] * #,##0.00_-;_-[$R$-pt-BR] * "-"??_-;_-@_-</rpv>
    </rSty>
    <rSty dxfid="4">
      <rpv i="0">_-* #,##0.00 [$₽-ba-RU]_-;-* #,##0.00 [$₽-ba-RU]_-;_-* "-"?? [$₽-ba-RU]_-;_-@_-</rpv>
    </rSty>
    <rSty dxfid="4">
      <rpv i="0">_-[$₺-tr-TR]* #,##0.00_-;-[$₺-tr-TR]* #,##0.00_-;_-[$₺-tr-TR]* "-"??_-;_-@_-</rpv>
    </rSty>
    <rSty dxfid="4">
      <rpv i="0">_-[$Rs-pa-Arab-PK] * #,##0.00_-;-[$Rs-pa-Arab-PK] * #,##0.00_-;_-[$Rs-pa-Arab-PK] * "-"??_-;_-@_-</rpv>
    </rSty>
    <rSty dxfid="4">
      <rpv i="0">0_);[Red](0)</rpv>
    </rSty>
  </richStyles>
</richStyleSheet>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289D35-0B8A-445D-95E6-98D23230C95A}">
  <dimension ref="A1:AN56"/>
  <sheetViews>
    <sheetView tabSelected="1" zoomScale="85" zoomScaleNormal="85" workbookViewId="0">
      <pane ySplit="1" topLeftCell="A45" activePane="bottomLeft" state="frozen"/>
      <selection activeCell="G1" sqref="G1"/>
      <selection pane="bottomLeft" activeCell="D38" sqref="D38"/>
    </sheetView>
  </sheetViews>
  <sheetFormatPr defaultRowHeight="16.5" outlineLevelRow="1" x14ac:dyDescent="0.25"/>
  <cols>
    <col min="1" max="1" width="6.625" customWidth="1"/>
    <col min="2" max="2" width="18.375" customWidth="1"/>
    <col min="3" max="3" width="43.125" customWidth="1"/>
    <col min="4" max="4" width="8.625" customWidth="1"/>
    <col min="5" max="5" width="10" customWidth="1"/>
    <col min="6" max="6" width="7.5" style="1" customWidth="1"/>
    <col min="7" max="8" width="9" style="2" customWidth="1"/>
    <col min="9" max="9" width="9" style="3" customWidth="1"/>
    <col min="10" max="10" width="19.25" style="14" hidden="1" customWidth="1"/>
    <col min="11" max="11" width="23.75" style="14" hidden="1" customWidth="1"/>
    <col min="12" max="12" width="9" style="3" customWidth="1"/>
    <col min="13" max="15" width="9" style="3" hidden="1" customWidth="1"/>
    <col min="16" max="16" width="12.625" style="7" customWidth="1"/>
    <col min="17" max="18" width="8.25" style="7" customWidth="1"/>
    <col min="19" max="20" width="8.25" style="7" hidden="1" customWidth="1"/>
    <col min="21" max="21" width="10" style="17" hidden="1" customWidth="1"/>
    <col min="22" max="22" width="8.25" style="7" customWidth="1"/>
    <col min="23" max="23" width="5" customWidth="1"/>
    <col min="24" max="24" width="10" hidden="1" customWidth="1"/>
    <col min="25" max="25" width="10.375" style="3" bestFit="1" customWidth="1"/>
    <col min="26" max="26" width="10.375" style="4" hidden="1" customWidth="1"/>
    <col min="27" max="27" width="8.25" style="3" customWidth="1"/>
    <col min="28" max="28" width="8.25" style="7" customWidth="1"/>
    <col min="29" max="29" width="9" customWidth="1"/>
    <col min="30" max="31" width="10" style="4" hidden="1" customWidth="1"/>
    <col min="32" max="32" width="9.5" style="4" hidden="1" customWidth="1"/>
    <col min="33" max="33" width="9" hidden="1" customWidth="1"/>
    <col min="34" max="34" width="11.5" hidden="1" customWidth="1"/>
    <col min="35" max="35" width="8.5" style="4" bestFit="1" customWidth="1"/>
    <col min="36" max="36" width="6.875" hidden="1" customWidth="1"/>
    <col min="37" max="37" width="13.625" hidden="1" customWidth="1"/>
    <col min="38" max="38" width="10" style="4" hidden="1" customWidth="1"/>
    <col min="39" max="39" width="12.375" hidden="1" customWidth="1"/>
    <col min="40" max="40" width="9" customWidth="1"/>
  </cols>
  <sheetData>
    <row r="1" spans="1:40" x14ac:dyDescent="0.25">
      <c r="C1" t="s">
        <v>7</v>
      </c>
      <c r="D1" t="s">
        <v>8</v>
      </c>
      <c r="E1" s="13" t="s">
        <v>2</v>
      </c>
      <c r="F1" s="1" t="s">
        <v>1</v>
      </c>
      <c r="G1" s="2" t="s">
        <v>4</v>
      </c>
      <c r="H1" s="2" t="s">
        <v>5</v>
      </c>
      <c r="I1" s="3" t="s">
        <v>53</v>
      </c>
      <c r="J1" s="14" t="s">
        <v>54</v>
      </c>
      <c r="K1" s="14" t="s">
        <v>55</v>
      </c>
      <c r="L1" s="3" t="s">
        <v>56</v>
      </c>
      <c r="M1" s="3" t="s">
        <v>57</v>
      </c>
      <c r="N1" s="3" t="s">
        <v>58</v>
      </c>
      <c r="O1" s="3" t="s">
        <v>59</v>
      </c>
      <c r="P1" s="7" t="s">
        <v>0</v>
      </c>
      <c r="Q1" s="7" t="s">
        <v>3</v>
      </c>
      <c r="R1" s="7" t="s">
        <v>6</v>
      </c>
      <c r="S1" s="16">
        <v>44929</v>
      </c>
      <c r="T1" s="13"/>
      <c r="U1" s="17" t="s">
        <v>89</v>
      </c>
      <c r="V1" s="7" t="s">
        <v>13</v>
      </c>
      <c r="X1" t="s">
        <v>9</v>
      </c>
      <c r="AH1" s="3"/>
      <c r="AK1" t="s">
        <v>10</v>
      </c>
      <c r="AL1" s="4" t="s">
        <v>11</v>
      </c>
      <c r="AM1" t="s">
        <v>12</v>
      </c>
    </row>
    <row r="2" spans="1:40" x14ac:dyDescent="0.25">
      <c r="A2" t="s">
        <v>16</v>
      </c>
      <c r="B2" t="e" vm="1">
        <v>#VALUE!</v>
      </c>
      <c r="C2" t="str" cm="1">
        <f t="array" ref="C2">_FV(B2,"Name")</f>
        <v>iShares:MSCI Ireland</v>
      </c>
      <c r="D2" t="str" cm="1">
        <f t="array" ref="D2">_FV(B2,"Ticker symbol",TRUE)</f>
        <v>EIRL</v>
      </c>
      <c r="E2" cm="1">
        <f t="array" ref="E2">_FV(B2,"Price")</f>
        <v>59.412700000000001</v>
      </c>
      <c r="F2" s="1" cm="1">
        <f t="array" ref="F2">_FV(B2,"Change (%)",TRUE)</f>
        <v>9.9909999999999999E-3</v>
      </c>
      <c r="G2" s="2" cm="1">
        <f t="array" ref="G2">_FV(B2,"52 week high",TRUE)</f>
        <v>60.268999999999998</v>
      </c>
      <c r="H2" s="2" cm="1">
        <f t="array" ref="H2">_FV(B2,"52 week low",TRUE)</f>
        <v>36.380000000000003</v>
      </c>
      <c r="I2" s="3" cm="1">
        <f t="array" ref="I2">_FV(B2,"Market cap",TRUE)/1000000</f>
        <v>101.75612882999999</v>
      </c>
      <c r="J2" s="14" cm="1">
        <f t="array" ref="J2">_FV(B2,"Volume")</f>
        <v>2373</v>
      </c>
      <c r="K2" s="14" cm="1">
        <f t="array" ref="K2">_FV(B2,"Volume average",TRUE)</f>
        <v>6560</v>
      </c>
      <c r="L2" s="28">
        <f t="shared" ref="L2:L48" si="0">K2*E2/1000000</f>
        <v>0.38974731200000001</v>
      </c>
      <c r="P2" s="7">
        <f t="shared" ref="P2:P48" si="1">J2/K2</f>
        <v>0.3617378048780488</v>
      </c>
      <c r="Q2" s="7">
        <f t="shared" ref="Q2:Q48" si="2">G2/E2-1</f>
        <v>1.4412743403346306E-2</v>
      </c>
      <c r="R2" s="7">
        <f t="shared" ref="R2:R48" si="3">E2/H2-1</f>
        <v>0.6331143485431554</v>
      </c>
      <c r="S2" s="16">
        <f t="shared" ref="S2:S48" si="4">$S$1</f>
        <v>44929</v>
      </c>
      <c r="T2" cm="1" vm="2">
        <f t="array" aca="1" ref="T2:U2" ca="1">_xlfn.STOCKHISTORY(B2,S2,S2,0,0 )</f>
        <v>44929</v>
      </c>
      <c r="U2" s="17" vm="3">
        <f ca="1"/>
        <v>46.44</v>
      </c>
      <c r="V2" s="7">
        <f t="shared" ref="V2:V48" ca="1" si="5">E2/U2-1</f>
        <v>0.27934323858742482</v>
      </c>
      <c r="X2">
        <v>100</v>
      </c>
      <c r="AH2" s="11"/>
      <c r="AJ2" s="11"/>
      <c r="AK2" s="11" cm="1">
        <f t="array" ref="AK2">_FV(B2,"previous close",TRUE)</f>
        <v>58.825000000000003</v>
      </c>
      <c r="AL2" s="4">
        <f t="shared" ref="AL2:AL11" si="6">AK2*X2</f>
        <v>5882.5</v>
      </c>
      <c r="AM2" s="11">
        <f t="shared" ref="AM2:AM11" si="7">AD2-AL2</f>
        <v>-5882.5</v>
      </c>
    </row>
    <row r="3" spans="1:40" x14ac:dyDescent="0.25">
      <c r="A3" t="s">
        <v>17</v>
      </c>
      <c r="B3" t="e" vm="4">
        <v>#VALUE!</v>
      </c>
      <c r="C3" t="str" cm="1">
        <f t="array" ref="C3">_FV(B3,"Name")</f>
        <v>Glbl X MSCI Argnt ETF</v>
      </c>
      <c r="D3" t="str" cm="1">
        <f t="array" ref="D3">_FV(B3,"Ticker symbol",TRUE)</f>
        <v>ARGT</v>
      </c>
      <c r="E3" cm="1">
        <f t="array" ref="E3">_FV(B3,"Price")</f>
        <v>45.65</v>
      </c>
      <c r="F3" s="1" cm="1">
        <f t="array" ref="F3">_FV(B3,"Change (%)",TRUE)</f>
        <v>6.6149999999999994E-3</v>
      </c>
      <c r="G3" s="2" cm="1">
        <f t="array" ref="G3">_FV(B3,"52 week high",TRUE)</f>
        <v>48.2</v>
      </c>
      <c r="H3" s="2" cm="1">
        <f t="array" ref="H3">_FV(B3,"52 week low",TRUE)</f>
        <v>27.63</v>
      </c>
      <c r="I3" s="3" cm="1">
        <f t="array" ref="I3">_FV(B3,"Market cap",TRUE)/1000000</f>
        <v>71.5077</v>
      </c>
      <c r="J3" s="14" cm="1">
        <f t="array" ref="J3">_FV(B3,"Volume")</f>
        <v>27236</v>
      </c>
      <c r="K3" s="14" cm="1">
        <f t="array" ref="K3">_FV(B3,"Volume average",TRUE)</f>
        <v>27640</v>
      </c>
      <c r="L3" s="28">
        <f t="shared" si="0"/>
        <v>1.2617659999999999</v>
      </c>
      <c r="P3" s="7">
        <f t="shared" si="1"/>
        <v>0.98538350217076698</v>
      </c>
      <c r="Q3" s="7">
        <f t="shared" si="2"/>
        <v>5.5859802847754825E-2</v>
      </c>
      <c r="R3" s="7">
        <f t="shared" si="3"/>
        <v>0.65218964893232001</v>
      </c>
      <c r="S3" s="16">
        <f t="shared" si="4"/>
        <v>44929</v>
      </c>
      <c r="T3" cm="1" vm="2">
        <f t="array" aca="1" ref="T3:U3" ca="1">_xlfn.STOCKHISTORY(B3,S3,S3,0,0 )</f>
        <v>44929</v>
      </c>
      <c r="U3" s="17" vm="5">
        <f ca="1"/>
        <v>33.18</v>
      </c>
      <c r="V3" s="7">
        <f t="shared" ca="1" si="5"/>
        <v>0.3758288125376732</v>
      </c>
      <c r="X3">
        <v>1</v>
      </c>
      <c r="AH3" s="11"/>
      <c r="AJ3" s="11"/>
      <c r="AK3" s="11" cm="1">
        <f t="array" ref="AK3">_FV(B3,"previous close",TRUE)</f>
        <v>45.35</v>
      </c>
      <c r="AL3" s="4">
        <f t="shared" si="6"/>
        <v>45.35</v>
      </c>
      <c r="AM3" s="11">
        <f t="shared" si="7"/>
        <v>-45.35</v>
      </c>
    </row>
    <row r="4" spans="1:40" outlineLevel="1" x14ac:dyDescent="0.25">
      <c r="A4" t="s">
        <v>15</v>
      </c>
      <c r="B4" t="e" vm="6">
        <v>#VALUE!</v>
      </c>
      <c r="C4" t="str" cm="1">
        <f t="array" ref="C4">_FV(B4,"Name")</f>
        <v>iShares:MSCI Mexico</v>
      </c>
      <c r="D4" t="str" cm="1">
        <f t="array" ref="D4">_FV(B4,"Ticker symbol",TRUE)</f>
        <v>EWW</v>
      </c>
      <c r="E4" cm="1">
        <f t="array" ref="E4">_FV(B4,"Price")</f>
        <v>62.76</v>
      </c>
      <c r="F4" s="1" cm="1">
        <f t="array" ref="F4">_FV(B4,"Change (%)",TRUE)</f>
        <v>2.5489999999999999E-2</v>
      </c>
      <c r="G4" s="2" cm="1">
        <f t="array" ref="G4">_FV(B4,"52 week high",TRUE)</f>
        <v>65.73</v>
      </c>
      <c r="H4" s="2" cm="1">
        <f t="array" ref="H4">_FV(B4,"52 week low",TRUE)</f>
        <v>43.65</v>
      </c>
      <c r="I4" s="3" cm="1">
        <f t="array" ref="I4">_FV(B4,"Market cap",TRUE)/1000000</f>
        <v>1719.08175026</v>
      </c>
      <c r="J4" s="14" cm="1">
        <f t="array" ref="J4">_FV(B4,"Volume")</f>
        <v>2775165</v>
      </c>
      <c r="K4" s="14" cm="1">
        <f t="array" ref="K4">_FV(B4,"Volume average",TRUE)</f>
        <v>2070885</v>
      </c>
      <c r="L4" s="28">
        <f t="shared" si="0"/>
        <v>129.96874259999998</v>
      </c>
      <c r="P4" s="7">
        <f t="shared" si="1"/>
        <v>1.3400864847637604</v>
      </c>
      <c r="Q4" s="7">
        <f t="shared" si="2"/>
        <v>4.732313575525815E-2</v>
      </c>
      <c r="R4" s="7">
        <f t="shared" si="3"/>
        <v>0.43780068728522337</v>
      </c>
      <c r="S4" s="16">
        <f t="shared" si="4"/>
        <v>44929</v>
      </c>
      <c r="T4" cm="1" vm="2">
        <f t="array" aca="1" ref="T4:U4" ca="1">_xlfn.STOCKHISTORY(B4,S4,S4,0,0 )</f>
        <v>44929</v>
      </c>
      <c r="U4" s="17" vm="7">
        <f ca="1"/>
        <v>50.34</v>
      </c>
      <c r="V4" s="7">
        <f t="shared" ca="1" si="5"/>
        <v>0.24672228843861732</v>
      </c>
      <c r="X4">
        <v>1</v>
      </c>
      <c r="AH4" s="11"/>
      <c r="AJ4" s="11"/>
      <c r="AK4" s="11" cm="1">
        <f t="array" ref="AK4">_FV(B4,"previous close",TRUE)</f>
        <v>61.2</v>
      </c>
      <c r="AL4" s="4">
        <f t="shared" si="6"/>
        <v>61.2</v>
      </c>
      <c r="AM4" s="11">
        <f t="shared" si="7"/>
        <v>-61.2</v>
      </c>
    </row>
    <row r="5" spans="1:40" outlineLevel="1" x14ac:dyDescent="0.25">
      <c r="A5" t="s">
        <v>20</v>
      </c>
      <c r="B5" t="e" vm="8">
        <v>#VALUE!</v>
      </c>
      <c r="C5" t="str" cm="1">
        <f t="array" ref="C5">_FV(B5,"Name")</f>
        <v>Glbl X MSCI Greece</v>
      </c>
      <c r="D5" t="str" cm="1">
        <f t="array" ref="D5">_FV(B5,"Ticker symbol",TRUE)</f>
        <v>GREK</v>
      </c>
      <c r="E5" cm="1">
        <f t="array" ref="E5">_FV(B5,"Price")</f>
        <v>38.54</v>
      </c>
      <c r="F5" s="1" cm="1">
        <f t="array" ref="F5">_FV(B5,"Change (%)",TRUE)</f>
        <v>-1.2959999999999998E-3</v>
      </c>
      <c r="G5" s="2" cm="1">
        <f t="array" ref="G5">_FV(B5,"52 week high",TRUE)</f>
        <v>39.99</v>
      </c>
      <c r="H5" s="2" cm="1">
        <f t="array" ref="H5">_FV(B5,"52 week low",TRUE)</f>
        <v>20.74</v>
      </c>
      <c r="I5" s="3" cm="1">
        <f t="array" ref="I5">_FV(B5,"Market cap",TRUE)/1000000</f>
        <v>211.52950000000001</v>
      </c>
      <c r="J5" s="14" cm="1">
        <f t="array" ref="J5">_FV(B5,"Volume")</f>
        <v>49953</v>
      </c>
      <c r="K5" s="14" cm="1">
        <f t="array" ref="K5">_FV(B5,"Volume average",TRUE)</f>
        <v>98222</v>
      </c>
      <c r="L5" s="28">
        <f t="shared" si="0"/>
        <v>3.7854758799999999</v>
      </c>
      <c r="P5" s="7">
        <f t="shared" si="1"/>
        <v>0.50857241758465521</v>
      </c>
      <c r="Q5" s="7">
        <f t="shared" si="2"/>
        <v>3.7623248572911328E-2</v>
      </c>
      <c r="R5" s="7">
        <f t="shared" si="3"/>
        <v>0.85824493731919005</v>
      </c>
      <c r="S5" s="16">
        <f t="shared" si="4"/>
        <v>44929</v>
      </c>
      <c r="T5" cm="1" vm="2">
        <f t="array" aca="1" ref="T5:U5" ca="1">_xlfn.STOCKHISTORY(B5,S5,S5,0,0 )</f>
        <v>44929</v>
      </c>
      <c r="U5" s="17" vm="9">
        <f ca="1"/>
        <v>26.82</v>
      </c>
      <c r="V5" s="7">
        <f t="shared" ca="1" si="5"/>
        <v>0.43698732289336317</v>
      </c>
      <c r="X5">
        <v>1</v>
      </c>
      <c r="AH5" s="11"/>
      <c r="AJ5" s="11"/>
      <c r="AK5" s="11" cm="1">
        <f t="array" ref="AK5">_FV(B5,"previous close",TRUE)</f>
        <v>38.590000000000003</v>
      </c>
      <c r="AL5" s="4">
        <f t="shared" si="6"/>
        <v>38.590000000000003</v>
      </c>
      <c r="AM5" s="11">
        <f t="shared" si="7"/>
        <v>-38.590000000000003</v>
      </c>
    </row>
    <row r="6" spans="1:40" outlineLevel="1" x14ac:dyDescent="0.25">
      <c r="A6" t="s">
        <v>14</v>
      </c>
      <c r="B6" t="e" vm="10">
        <v>#VALUE!</v>
      </c>
      <c r="D6" t="str" cm="1">
        <f t="array" ref="D6">_FV(B6,"Ticker symbol",TRUE)</f>
        <v>NGE</v>
      </c>
      <c r="E6" cm="1">
        <f t="array" ref="E6">_FV(B6,"Price")</f>
        <v>9.75</v>
      </c>
      <c r="F6" s="1" cm="1">
        <f t="array" ref="F6">_FV(B6,"Change (%)",TRUE)</f>
        <v>0</v>
      </c>
      <c r="G6" s="2" cm="1">
        <f t="array" ref="G6">_FV(B6,"52 week high",TRUE)</f>
        <v>10.89</v>
      </c>
      <c r="H6" s="2" cm="1">
        <f t="array" ref="H6">_FV(B6,"52 week low",TRUE)</f>
        <v>7.28</v>
      </c>
      <c r="I6" s="3" cm="1">
        <f t="array" ref="I6">_FV(B6,"Market cap",TRUE)/1000000</f>
        <v>31.992000000000001</v>
      </c>
      <c r="J6" s="14" cm="1">
        <f t="array" ref="J6">_FV(B6,"Volume")</f>
        <v>27047</v>
      </c>
      <c r="K6" s="14" cm="1">
        <f t="array" ref="K6">_FV(B6,"Volume average",TRUE)</f>
        <v>22457</v>
      </c>
      <c r="L6" s="28">
        <f t="shared" si="0"/>
        <v>0.21895575</v>
      </c>
      <c r="P6" s="7">
        <f t="shared" si="1"/>
        <v>1.2043906131718396</v>
      </c>
      <c r="Q6" s="7">
        <f t="shared" si="2"/>
        <v>0.11692307692307691</v>
      </c>
      <c r="R6" s="7">
        <f t="shared" si="3"/>
        <v>0.33928571428571419</v>
      </c>
      <c r="S6" s="16">
        <f t="shared" si="4"/>
        <v>44929</v>
      </c>
      <c r="T6" cm="1" vm="2">
        <f t="array" aca="1" ref="T6:U6" ca="1">_xlfn.STOCKHISTORY(B6,S6,S6,0,0 )</f>
        <v>44929</v>
      </c>
      <c r="U6" s="17" vm="11">
        <f ca="1"/>
        <v>7.35</v>
      </c>
      <c r="V6" s="7">
        <f t="shared" ca="1" si="5"/>
        <v>0.3265306122448981</v>
      </c>
      <c r="X6">
        <v>8</v>
      </c>
      <c r="AH6" s="11"/>
      <c r="AJ6" s="11"/>
      <c r="AK6" s="11" cm="1">
        <f t="array" ref="AK6">_FV(B6,"previous close",TRUE)</f>
        <v>9.75</v>
      </c>
      <c r="AL6" s="4">
        <f t="shared" si="6"/>
        <v>78</v>
      </c>
      <c r="AM6" s="11">
        <f t="shared" si="7"/>
        <v>-78</v>
      </c>
    </row>
    <row r="7" spans="1:40" outlineLevel="1" x14ac:dyDescent="0.25">
      <c r="A7" t="s">
        <v>19</v>
      </c>
      <c r="B7" t="e" vm="12">
        <v>#VALUE!</v>
      </c>
      <c r="C7" t="str" cm="1">
        <f t="array" ref="C7">_FV(B7,"Name")</f>
        <v>iShares:MSCI France</v>
      </c>
      <c r="D7" t="str" cm="1">
        <f t="array" ref="D7">_FV(B7,"Ticker symbol",TRUE)</f>
        <v>EWQ</v>
      </c>
      <c r="E7" cm="1">
        <f t="array" ref="E7">_FV(B7,"Price")</f>
        <v>38.07</v>
      </c>
      <c r="F7" s="1" cm="1">
        <f t="array" ref="F7">_FV(B7,"Change (%)",TRUE)</f>
        <v>7.4089999999999998E-3</v>
      </c>
      <c r="G7" s="2" cm="1">
        <f t="array" ref="G7">_FV(B7,"52 week high",TRUE)</f>
        <v>39.950000000000003</v>
      </c>
      <c r="H7" s="2" cm="1">
        <f t="array" ref="H7">_FV(B7,"52 week low",TRUE)</f>
        <v>26.26</v>
      </c>
      <c r="I7" s="3" cm="1">
        <f t="array" ref="I7">_FV(B7,"Market cap",TRUE)/1000000</f>
        <v>1001.04087691</v>
      </c>
      <c r="J7" s="14" cm="1">
        <f t="array" ref="J7">_FV(B7,"Volume")</f>
        <v>382384</v>
      </c>
      <c r="K7" s="14" cm="1">
        <f t="array" ref="K7">_FV(B7,"Volume average",TRUE)</f>
        <v>647544</v>
      </c>
      <c r="L7" s="28">
        <f t="shared" si="0"/>
        <v>24.652000080000001</v>
      </c>
      <c r="P7" s="7">
        <f t="shared" si="1"/>
        <v>0.5905143125409239</v>
      </c>
      <c r="Q7" s="7">
        <f t="shared" si="2"/>
        <v>4.9382716049382713E-2</v>
      </c>
      <c r="R7" s="7">
        <f t="shared" si="3"/>
        <v>0.44973343488194972</v>
      </c>
      <c r="S7" s="16">
        <f t="shared" si="4"/>
        <v>44929</v>
      </c>
      <c r="T7" cm="1" vm="2">
        <f t="array" aca="1" ref="T7:U7" ca="1">_xlfn.STOCKHISTORY(B7,S7,S7,0,0 )</f>
        <v>44929</v>
      </c>
      <c r="U7" s="17" vm="13">
        <f ca="1"/>
        <v>33.44</v>
      </c>
      <c r="V7" s="7">
        <f t="shared" ca="1" si="5"/>
        <v>0.13845693779904322</v>
      </c>
      <c r="X7">
        <v>66</v>
      </c>
      <c r="AH7" s="11"/>
      <c r="AJ7" s="11"/>
      <c r="AK7" s="11" cm="1">
        <f t="array" ref="AK7">_FV(B7,"previous close",TRUE)</f>
        <v>37.79</v>
      </c>
      <c r="AL7" s="4">
        <f t="shared" si="6"/>
        <v>2494.14</v>
      </c>
      <c r="AM7" s="11">
        <f t="shared" si="7"/>
        <v>-2494.14</v>
      </c>
    </row>
    <row r="8" spans="1:40" outlineLevel="1" x14ac:dyDescent="0.25">
      <c r="A8" t="s">
        <v>21</v>
      </c>
      <c r="B8" t="e" vm="14">
        <v>#VALUE!</v>
      </c>
      <c r="D8" t="str" cm="1">
        <f t="array" ref="D8">_FV(B8,"Ticker symbol",TRUE)</f>
        <v>EWG</v>
      </c>
      <c r="E8" cm="1">
        <f t="array" ref="E8">_FV(B8,"Price")</f>
        <v>28.23</v>
      </c>
      <c r="F8" s="1" cm="1">
        <f t="array" ref="F8">_FV(B8,"Change (%)",TRUE)</f>
        <v>2.4859999999999999E-3</v>
      </c>
      <c r="G8" s="2" cm="1">
        <f t="array" ref="G8">_FV(B8,"52 week high",TRUE)</f>
        <v>29.56</v>
      </c>
      <c r="H8" s="2" cm="1">
        <f t="array" ref="H8">_FV(B8,"52 week low",TRUE)</f>
        <v>19.350000000000001</v>
      </c>
      <c r="I8" s="3" cm="1">
        <f t="array" ref="I8">_FV(B8,"Market cap",TRUE)/1000000</f>
        <v>1676.1482217600001</v>
      </c>
      <c r="J8" s="14" cm="1">
        <f t="array" ref="J8">_FV(B8,"Volume")</f>
        <v>1459932</v>
      </c>
      <c r="K8" s="14" cm="1">
        <f t="array" ref="K8">_FV(B8,"Volume average",TRUE)</f>
        <v>1968659</v>
      </c>
      <c r="L8" s="28">
        <f t="shared" si="0"/>
        <v>55.575243569999998</v>
      </c>
      <c r="P8" s="7">
        <f t="shared" si="1"/>
        <v>0.74158703970570827</v>
      </c>
      <c r="Q8" s="7">
        <f t="shared" si="2"/>
        <v>4.7113000354233048E-2</v>
      </c>
      <c r="R8" s="7">
        <f t="shared" si="3"/>
        <v>0.45891472868217043</v>
      </c>
      <c r="S8" s="16">
        <f t="shared" si="4"/>
        <v>44929</v>
      </c>
      <c r="T8" cm="1" vm="2">
        <f t="array" aca="1" ref="T8:U8" ca="1">_xlfn.STOCKHISTORY(B8,S8,S8,0,0 )</f>
        <v>44929</v>
      </c>
      <c r="U8" s="17" vm="15">
        <f ca="1"/>
        <v>25.15</v>
      </c>
      <c r="V8" s="7">
        <f t="shared" ca="1" si="5"/>
        <v>0.1224652087475151</v>
      </c>
      <c r="X8">
        <v>37</v>
      </c>
      <c r="AH8" s="11"/>
      <c r="AJ8" s="11"/>
      <c r="AK8" s="11" cm="1">
        <f t="array" ref="AK8">_FV(B8,"previous close",TRUE)</f>
        <v>28.16</v>
      </c>
      <c r="AL8" s="4">
        <f t="shared" si="6"/>
        <v>1041.92</v>
      </c>
      <c r="AM8" s="11">
        <f t="shared" si="7"/>
        <v>-1041.92</v>
      </c>
    </row>
    <row r="9" spans="1:40" outlineLevel="1" x14ac:dyDescent="0.25">
      <c r="A9" t="s">
        <v>103</v>
      </c>
      <c r="B9" t="e" vm="16">
        <v>#VALUE!</v>
      </c>
      <c r="D9" t="str" cm="1">
        <f t="array" ref="D9">_FV(B9,"Ticker symbol",TRUE)</f>
        <v>EWZ</v>
      </c>
      <c r="E9" cm="1">
        <f t="array" ref="E9">_FV(B9,"Price")</f>
        <v>32.06</v>
      </c>
      <c r="F9" s="1" cm="1">
        <f t="array" ref="F9">_FV(B9,"Change (%)",TRUE)</f>
        <v>-7.1230000000000009E-3</v>
      </c>
      <c r="G9" s="2" cm="1">
        <f t="array" ref="G9">_FV(B9,"52 week high",TRUE)</f>
        <v>34.590000000000003</v>
      </c>
      <c r="H9" s="2" cm="1">
        <f t="array" ref="H9">_FV(B9,"52 week low",TRUE)</f>
        <v>25</v>
      </c>
      <c r="I9" s="3" cm="1">
        <f t="array" ref="I9">_FV(B9,"Market cap",TRUE)/1000000</f>
        <v>5486.6173562700005</v>
      </c>
      <c r="J9" s="14" cm="1">
        <f t="array" ref="J9">_FV(B9,"Volume")</f>
        <v>30396398</v>
      </c>
      <c r="K9" s="14" cm="1">
        <f t="array" ref="K9">_FV(B9,"Volume average",TRUE)</f>
        <v>23951091</v>
      </c>
      <c r="L9" s="28">
        <f t="shared" si="0"/>
        <v>767.87197746000004</v>
      </c>
      <c r="P9" s="7">
        <f t="shared" si="1"/>
        <v>1.2691028563166495</v>
      </c>
      <c r="Q9" s="7">
        <f t="shared" si="2"/>
        <v>7.8914535246412898E-2</v>
      </c>
      <c r="R9" s="7">
        <f t="shared" si="3"/>
        <v>0.28239999999999998</v>
      </c>
      <c r="S9" s="16">
        <f t="shared" si="4"/>
        <v>44929</v>
      </c>
      <c r="T9" cm="1" vm="2">
        <f t="array" aca="1" ref="T9:U9" ca="1">_xlfn.STOCKHISTORY(B9,S9,S9,0,0 )</f>
        <v>44929</v>
      </c>
      <c r="U9" s="17" vm="17">
        <f ca="1"/>
        <v>25.89</v>
      </c>
      <c r="V9" s="7">
        <f t="shared" ca="1" si="5"/>
        <v>0.23831595210505996</v>
      </c>
      <c r="X9">
        <v>150</v>
      </c>
      <c r="AH9" s="11"/>
      <c r="AJ9" s="11"/>
      <c r="AK9" s="11" cm="1">
        <f t="array" ref="AK9">_FV(B9,"previous close",TRUE)</f>
        <v>32.29</v>
      </c>
      <c r="AL9" s="4">
        <f t="shared" si="6"/>
        <v>4843.5</v>
      </c>
      <c r="AM9" s="11">
        <f t="shared" si="7"/>
        <v>-4843.5</v>
      </c>
    </row>
    <row r="10" spans="1:40" outlineLevel="1" x14ac:dyDescent="0.25">
      <c r="A10" t="s">
        <v>18</v>
      </c>
      <c r="B10" t="e" vm="18">
        <v>#VALUE!</v>
      </c>
      <c r="C10" t="str" cm="1">
        <f t="array" ref="C10">_FV(B10,"Name")</f>
        <v>iShares:MSCI Spain</v>
      </c>
      <c r="D10" t="str" cm="1">
        <f t="array" ref="D10">_FV(B10,"Ticker symbol",TRUE)</f>
        <v>EWP</v>
      </c>
      <c r="E10" cm="1">
        <f t="array" ref="E10">_FV(B10,"Price")</f>
        <v>28.34</v>
      </c>
      <c r="F10" s="1" cm="1">
        <f t="array" ref="F10">_FV(B10,"Change (%)",TRUE)</f>
        <v>5.3210000000000002E-3</v>
      </c>
      <c r="G10" s="2" cm="1">
        <f t="array" ref="G10">_FV(B10,"52 week high",TRUE)</f>
        <v>29.78</v>
      </c>
      <c r="H10" s="2" cm="1">
        <f t="array" ref="H10">_FV(B10,"52 week low",TRUE)</f>
        <v>19.27</v>
      </c>
      <c r="I10" s="3" cm="1">
        <f t="array" ref="I10">_FV(B10,"Market cap",TRUE)/1000000</f>
        <v>759.08479831</v>
      </c>
      <c r="J10" s="14" cm="1">
        <f t="array" ref="J10">_FV(B10,"Volume")</f>
        <v>842546</v>
      </c>
      <c r="K10" s="14" cm="1">
        <f t="array" ref="K10">_FV(B10,"Volume average",TRUE)</f>
        <v>448316</v>
      </c>
      <c r="L10" s="28">
        <f t="shared" si="0"/>
        <v>12.705275439999999</v>
      </c>
      <c r="P10" s="7">
        <f t="shared" si="1"/>
        <v>1.8793574175358452</v>
      </c>
      <c r="Q10" s="7">
        <f t="shared" si="2"/>
        <v>5.0811573747353567E-2</v>
      </c>
      <c r="R10" s="7">
        <f t="shared" si="3"/>
        <v>0.47067981318111052</v>
      </c>
      <c r="S10" s="16">
        <f t="shared" si="4"/>
        <v>44929</v>
      </c>
      <c r="T10" cm="1" vm="2">
        <f t="array" aca="1" ref="T10:U10" ca="1">_xlfn.STOCKHISTORY(B10,S10,S10,0,0 )</f>
        <v>44929</v>
      </c>
      <c r="U10" s="17" vm="19">
        <f ca="1"/>
        <v>24.34</v>
      </c>
      <c r="V10" s="7">
        <f t="shared" ca="1" si="5"/>
        <v>0.1643385373870172</v>
      </c>
      <c r="X10">
        <v>135</v>
      </c>
      <c r="AH10" s="11"/>
      <c r="AJ10" s="11"/>
      <c r="AK10" s="11" cm="1">
        <f t="array" ref="AK10">_FV(B10,"previous close",TRUE)</f>
        <v>28.19</v>
      </c>
      <c r="AL10" s="4">
        <f t="shared" si="6"/>
        <v>3805.65</v>
      </c>
      <c r="AM10" s="11">
        <f t="shared" si="7"/>
        <v>-3805.65</v>
      </c>
    </row>
    <row r="11" spans="1:40" outlineLevel="1" x14ac:dyDescent="0.25">
      <c r="A11" t="s">
        <v>39</v>
      </c>
      <c r="B11" t="e" vm="20">
        <v>#VALUE!</v>
      </c>
      <c r="D11" t="str" cm="1">
        <f t="array" ref="D11">_FV(B11,"Ticker symbol",TRUE)</f>
        <v>EPOL</v>
      </c>
      <c r="E11" cm="1">
        <f t="array" ref="E11">_FV(B11,"Price")</f>
        <v>20.41</v>
      </c>
      <c r="F11" s="1" cm="1">
        <f t="array" ref="F11">_FV(B11,"Change (%)",TRUE)</f>
        <v>9.8960000000000003E-3</v>
      </c>
      <c r="G11" s="2" cm="1">
        <f t="array" ref="G11">_FV(B11,"52 week high",TRUE)</f>
        <v>21.17</v>
      </c>
      <c r="H11" s="2" cm="1">
        <f t="array" ref="H11">_FV(B11,"52 week low",TRUE)</f>
        <v>10.45</v>
      </c>
      <c r="I11" s="3" cm="1">
        <f t="array" ref="I11">_FV(B11,"Market cap",TRUE)/1000000</f>
        <v>269.28758769999996</v>
      </c>
      <c r="J11" s="14" cm="1">
        <f t="array" ref="J11">_FV(B11,"Volume")</f>
        <v>387926</v>
      </c>
      <c r="K11" s="14" cm="1">
        <f t="array" ref="K11">_FV(B11,"Volume average",TRUE)</f>
        <v>245274</v>
      </c>
      <c r="L11" s="28">
        <f t="shared" si="0"/>
        <v>5.0060423399999996</v>
      </c>
      <c r="P11" s="7">
        <f t="shared" si="1"/>
        <v>1.5816026158500289</v>
      </c>
      <c r="Q11" s="7">
        <f t="shared" si="2"/>
        <v>3.7236648701616915E-2</v>
      </c>
      <c r="R11" s="7">
        <f t="shared" si="3"/>
        <v>0.95311004784689013</v>
      </c>
      <c r="S11" s="16">
        <f t="shared" si="4"/>
        <v>44929</v>
      </c>
      <c r="T11" cm="1" vm="2">
        <f t="array" aca="1" ref="T11:U11" ca="1">_xlfn.STOCKHISTORY(B11,S11,S11,0,0 )</f>
        <v>44929</v>
      </c>
      <c r="U11" s="17" vm="21">
        <f ca="1"/>
        <v>15.7</v>
      </c>
      <c r="V11" s="7">
        <f t="shared" ca="1" si="5"/>
        <v>0.30000000000000004</v>
      </c>
      <c r="W11" s="5"/>
      <c r="X11" s="5">
        <v>133</v>
      </c>
      <c r="Y11" s="6"/>
      <c r="Z11" s="10"/>
      <c r="AA11" s="6"/>
      <c r="AB11" s="8"/>
      <c r="AC11" s="5"/>
      <c r="AD11" s="10"/>
      <c r="AE11" s="10"/>
      <c r="AF11" s="10"/>
      <c r="AH11" s="11"/>
      <c r="AI11" s="10"/>
      <c r="AJ11" s="11"/>
      <c r="AK11" s="11" cm="1">
        <f t="array" ref="AK11">_FV(B11,"previous close",TRUE)</f>
        <v>20.21</v>
      </c>
      <c r="AL11" s="10">
        <f t="shared" si="6"/>
        <v>2687.9300000000003</v>
      </c>
      <c r="AM11" s="11">
        <f t="shared" si="7"/>
        <v>-2687.9300000000003</v>
      </c>
    </row>
    <row r="12" spans="1:40" outlineLevel="1" x14ac:dyDescent="0.25">
      <c r="A12" t="s">
        <v>24</v>
      </c>
      <c r="B12" t="e" vm="22">
        <v>#VALUE!</v>
      </c>
      <c r="D12" t="str" cm="1">
        <f t="array" ref="D12">_FV(B12,"Ticker symbol",TRUE)</f>
        <v>EWI</v>
      </c>
      <c r="E12" cm="1">
        <f t="array" ref="E12">_FV(B12,"Price")</f>
        <v>32.130000000000003</v>
      </c>
      <c r="F12" s="1" cm="1">
        <f t="array" ref="F12">_FV(B12,"Change (%)",TRUE)</f>
        <v>-5.5710000000000004E-3</v>
      </c>
      <c r="G12" s="2" cm="1">
        <f t="array" ref="G12">_FV(B12,"52 week high",TRUE)</f>
        <v>33.674999999999997</v>
      </c>
      <c r="H12" s="2" cm="1">
        <f t="array" ref="H12">_FV(B12,"52 week low",TRUE)</f>
        <v>20.99</v>
      </c>
      <c r="I12" s="3" cm="1">
        <f t="array" ref="I12">_FV(B12,"Market cap",TRUE)/1000000</f>
        <v>374.03253323000001</v>
      </c>
      <c r="J12" s="14" cm="1">
        <f t="array" ref="J12">_FV(B12,"Volume")</f>
        <v>272205</v>
      </c>
      <c r="K12" s="14" cm="1">
        <f t="array" ref="K12">_FV(B12,"Volume average",TRUE)</f>
        <v>459809</v>
      </c>
      <c r="L12" s="28">
        <f t="shared" si="0"/>
        <v>14.773663170000003</v>
      </c>
      <c r="P12" s="7">
        <f t="shared" si="1"/>
        <v>0.59199580695462684</v>
      </c>
      <c r="Q12" s="7">
        <f t="shared" si="2"/>
        <v>4.8085901027077327E-2</v>
      </c>
      <c r="R12" s="7">
        <f t="shared" si="3"/>
        <v>0.53072891853263493</v>
      </c>
      <c r="S12" s="16">
        <f t="shared" si="4"/>
        <v>44929</v>
      </c>
      <c r="T12" cm="1" vm="2">
        <f t="array" aca="1" ref="T12:U12" ca="1">_xlfn.STOCKHISTORY(B12,S12,S12,0,0 )</f>
        <v>44929</v>
      </c>
      <c r="U12" s="17" vm="23">
        <f ca="1"/>
        <v>27.41</v>
      </c>
      <c r="V12" s="7">
        <f t="shared" ca="1" si="5"/>
        <v>0.17219992703392939</v>
      </c>
      <c r="AH12" s="3"/>
      <c r="AJ12" s="9" t="e">
        <f>AH12/(AD12-AH12)</f>
        <v>#DIV/0!</v>
      </c>
      <c r="AL12" s="4">
        <f>SUM(AL2:AL11)</f>
        <v>20978.780000000002</v>
      </c>
      <c r="AM12" s="3">
        <f>SUM(AM2:AM11)</f>
        <v>-20978.780000000002</v>
      </c>
      <c r="AN12" s="12">
        <f>AM12/AL12</f>
        <v>-1</v>
      </c>
    </row>
    <row r="13" spans="1:40" outlineLevel="1" x14ac:dyDescent="0.25">
      <c r="A13" t="s">
        <v>26</v>
      </c>
      <c r="B13" t="e" vm="24">
        <v>#VALUE!</v>
      </c>
      <c r="D13" t="str" cm="1">
        <f t="array" ref="D13">_FV(B13,"Ticker symbol",TRUE)</f>
        <v>ECH</v>
      </c>
      <c r="E13" cm="1">
        <f t="array" ref="E13">_FV(B13,"Price")</f>
        <v>29.83</v>
      </c>
      <c r="F13" s="1" cm="1">
        <f t="array" ref="F13">_FV(B13,"Change (%)",TRUE)</f>
        <v>6.7089999999999999E-4</v>
      </c>
      <c r="G13" s="2" cm="1">
        <f t="array" ref="G13">_FV(B13,"52 week high",TRUE)</f>
        <v>32.06</v>
      </c>
      <c r="H13" s="2" cm="1">
        <f t="array" ref="H13">_FV(B13,"52 week low",TRUE)</f>
        <v>22.89</v>
      </c>
      <c r="I13" s="3" cm="1">
        <f t="array" ref="I13">_FV(B13,"Market cap",TRUE)/1000000</f>
        <v>681.36404019000008</v>
      </c>
      <c r="J13" s="14" cm="1">
        <f t="array" ref="J13">_FV(B13,"Volume")</f>
        <v>546653</v>
      </c>
      <c r="K13" s="14" cm="1">
        <f t="array" ref="K13">_FV(B13,"Volume average",TRUE)</f>
        <v>661393</v>
      </c>
      <c r="L13" s="28">
        <f t="shared" si="0"/>
        <v>19.729353189999998</v>
      </c>
      <c r="P13" s="7">
        <f t="shared" si="1"/>
        <v>0.82651766801281534</v>
      </c>
      <c r="Q13" s="7">
        <f t="shared" si="2"/>
        <v>7.4756956084478743E-2</v>
      </c>
      <c r="R13" s="7">
        <f t="shared" si="3"/>
        <v>0.3031891655744865</v>
      </c>
      <c r="S13" s="16">
        <f t="shared" si="4"/>
        <v>44929</v>
      </c>
      <c r="T13" cm="1" vm="2">
        <f t="array" aca="1" ref="T13:U13" ca="1">_xlfn.STOCKHISTORY(B13,S13,S13,0,0 )</f>
        <v>44929</v>
      </c>
      <c r="U13" s="17" vm="25">
        <f ca="1"/>
        <v>26.33</v>
      </c>
      <c r="V13" s="7">
        <f t="shared" ca="1" si="5"/>
        <v>0.13292821876186856</v>
      </c>
    </row>
    <row r="14" spans="1:40" x14ac:dyDescent="0.25">
      <c r="A14" t="s">
        <v>29</v>
      </c>
      <c r="B14" t="e" vm="26">
        <v>#VALUE!</v>
      </c>
      <c r="D14" t="str" cm="1">
        <f t="array" ref="D14">_FV(B14,"Ticker symbol",TRUE)</f>
        <v>EDEN</v>
      </c>
      <c r="E14" cm="1">
        <f t="array" ref="E14">_FV(B14,"Price")</f>
        <v>103.71</v>
      </c>
      <c r="F14" s="1" cm="1">
        <f t="array" ref="F14">_FV(B14,"Change (%)",TRUE)</f>
        <v>-5.1800000000000006E-3</v>
      </c>
      <c r="G14" s="2" cm="1">
        <f t="array" ref="G14">_FV(B14,"52 week high",TRUE)</f>
        <v>111.77</v>
      </c>
      <c r="H14" s="2" cm="1">
        <f t="array" ref="H14">_FV(B14,"52 week low",TRUE)</f>
        <v>73.02</v>
      </c>
      <c r="I14" s="3" cm="1">
        <f t="array" ref="I14">_FV(B14,"Market cap",TRUE)/1000000</f>
        <v>251.04389496000002</v>
      </c>
      <c r="J14" s="14" cm="1">
        <f t="array" ref="J14">_FV(B14,"Volume")</f>
        <v>10024</v>
      </c>
      <c r="K14" s="14" cm="1">
        <f t="array" ref="K14">_FV(B14,"Volume average",TRUE)</f>
        <v>7440</v>
      </c>
      <c r="L14" s="28">
        <f t="shared" si="0"/>
        <v>0.77160239999999991</v>
      </c>
      <c r="P14" s="7">
        <f t="shared" si="1"/>
        <v>1.3473118279569893</v>
      </c>
      <c r="Q14" s="7">
        <f t="shared" si="2"/>
        <v>7.7716710056889404E-2</v>
      </c>
      <c r="R14" s="7">
        <f t="shared" si="3"/>
        <v>0.4202958093672966</v>
      </c>
      <c r="S14" s="16">
        <f t="shared" si="4"/>
        <v>44929</v>
      </c>
      <c r="T14" cm="1" vm="2">
        <f t="array" aca="1" ref="T14:U14" ca="1">_xlfn.STOCKHISTORY(B14,S14,S14,0,0 )</f>
        <v>44929</v>
      </c>
      <c r="U14" s="17" vm="27">
        <f ca="1"/>
        <v>98.01</v>
      </c>
      <c r="V14" s="7">
        <f t="shared" ca="1" si="5"/>
        <v>5.8157330884603509E-2</v>
      </c>
    </row>
    <row r="15" spans="1:40" x14ac:dyDescent="0.25">
      <c r="A15" t="s">
        <v>102</v>
      </c>
      <c r="B15" t="e" vm="28">
        <v>#VALUE!</v>
      </c>
      <c r="D15" t="str" cm="1">
        <f t="array" ref="D15">_FV(B15,"Ticker symbol",TRUE)</f>
        <v>EWL</v>
      </c>
      <c r="E15" cm="1">
        <f t="array" ref="E15">_FV(B15,"Price")</f>
        <v>46.52</v>
      </c>
      <c r="F15" s="1" cm="1">
        <f t="array" ref="F15">_FV(B15,"Change (%)",TRUE)</f>
        <v>0</v>
      </c>
      <c r="G15" s="2" cm="1">
        <f t="array" ref="G15">_FV(B15,"52 week high",TRUE)</f>
        <v>48.935000000000002</v>
      </c>
      <c r="H15" s="2" cm="1">
        <f t="array" ref="H15">_FV(B15,"52 week low",TRUE)</f>
        <v>36.015000000000001</v>
      </c>
      <c r="I15" s="3" cm="1">
        <f t="array" ref="I15">_FV(B15,"Market cap",TRUE)/1000000</f>
        <v>1302.4995394</v>
      </c>
      <c r="J15" s="14" cm="1">
        <f t="array" ref="J15">_FV(B15,"Volume")</f>
        <v>528989</v>
      </c>
      <c r="K15" s="14" cm="1">
        <f t="array" ref="K15">_FV(B15,"Volume average",TRUE)</f>
        <v>748634</v>
      </c>
      <c r="L15" s="28">
        <f t="shared" si="0"/>
        <v>34.82645368</v>
      </c>
      <c r="P15" s="7">
        <f t="shared" si="1"/>
        <v>0.70660563105603003</v>
      </c>
      <c r="Q15" s="7">
        <f t="shared" si="2"/>
        <v>5.1913155631986285E-2</v>
      </c>
      <c r="R15" s="7">
        <f t="shared" si="3"/>
        <v>0.29168402054699438</v>
      </c>
      <c r="S15" s="16">
        <f t="shared" si="4"/>
        <v>44929</v>
      </c>
      <c r="T15" cm="1" vm="2">
        <f t="array" aca="1" ref="T15:U15" ca="1">_xlfn.STOCKHISTORY(B15,S15,S15,0,0 )</f>
        <v>44929</v>
      </c>
      <c r="U15" s="17" vm="29">
        <f ca="1"/>
        <v>42.58</v>
      </c>
      <c r="V15" s="7">
        <f t="shared" ca="1" si="5"/>
        <v>9.2531705025833855E-2</v>
      </c>
    </row>
    <row r="16" spans="1:40" x14ac:dyDescent="0.25">
      <c r="A16" t="s">
        <v>22</v>
      </c>
      <c r="B16" t="e" vm="30">
        <v>#VALUE!</v>
      </c>
      <c r="C16" t="str" cm="1">
        <f t="array" ref="C16">_FV(B16,"Name")</f>
        <v>iShares:MSCI Taiwan</v>
      </c>
      <c r="D16" t="str" cm="1">
        <f t="array" ref="D16">_FV(B16,"Ticker symbol",TRUE)</f>
        <v>EWT</v>
      </c>
      <c r="E16" cm="1">
        <f t="array" ref="E16">_FV(B16,"Price")</f>
        <v>46.74</v>
      </c>
      <c r="F16" s="1" cm="1">
        <f t="array" ref="F16">_FV(B16,"Change (%)",TRUE)</f>
        <v>1.3883000000000001E-2</v>
      </c>
      <c r="G16" s="2" cm="1">
        <f t="array" ref="G16">_FV(B16,"52 week high",TRUE)</f>
        <v>53.1</v>
      </c>
      <c r="H16" s="2" cm="1">
        <f t="array" ref="H16">_FV(B16,"52 week low",TRUE)</f>
        <v>39.75</v>
      </c>
      <c r="I16" s="3" cm="1">
        <f t="array" ref="I16">_FV(B16,"Market cap",TRUE)/1000000</f>
        <v>3950.9103021199999</v>
      </c>
      <c r="J16" s="14" cm="1">
        <f t="array" ref="J16">_FV(B16,"Volume")</f>
        <v>3184992</v>
      </c>
      <c r="K16" s="14" cm="1">
        <f t="array" ref="K16">_FV(B16,"Volume average",TRUE)</f>
        <v>2765400</v>
      </c>
      <c r="L16" s="28">
        <f t="shared" si="0"/>
        <v>129.254796</v>
      </c>
      <c r="P16" s="7">
        <f t="shared" si="1"/>
        <v>1.1517292254285094</v>
      </c>
      <c r="Q16" s="7">
        <f t="shared" si="2"/>
        <v>0.13607188703465978</v>
      </c>
      <c r="R16" s="7">
        <f t="shared" si="3"/>
        <v>0.17584905660377359</v>
      </c>
      <c r="S16" s="16">
        <f t="shared" si="4"/>
        <v>44929</v>
      </c>
      <c r="T16" cm="1" vm="2">
        <f t="array" aca="1" ref="T16:U16" ca="1">_xlfn.STOCKHISTORY(B16,S16,S16,0,0 )</f>
        <v>44929</v>
      </c>
      <c r="U16" s="17" vm="31">
        <f ca="1"/>
        <v>40.36</v>
      </c>
      <c r="V16" s="7">
        <f t="shared" ca="1" si="5"/>
        <v>0.15807730426164524</v>
      </c>
    </row>
    <row r="17" spans="1:22" x14ac:dyDescent="0.25">
      <c r="A17" t="s">
        <v>23</v>
      </c>
      <c r="B17" t="e" vm="32">
        <v>#VALUE!</v>
      </c>
      <c r="C17" t="str" cm="1">
        <f t="array" ref="C17">_FV(B17,"Name")</f>
        <v>iShares:MSCI Netherlands</v>
      </c>
      <c r="D17" t="str" cm="1">
        <f t="array" ref="D17">_FV(B17,"Ticker symbol",TRUE)</f>
        <v>EWN</v>
      </c>
      <c r="E17" cm="1">
        <f t="array" ref="E17">_FV(B17,"Price")</f>
        <v>43.33</v>
      </c>
      <c r="F17" s="1" cm="1">
        <f t="array" ref="F17">_FV(B17,"Change (%)",TRUE)</f>
        <v>-1.0369999999999999E-3</v>
      </c>
      <c r="G17" s="2" cm="1">
        <f t="array" ref="G17">_FV(B17,"52 week high",TRUE)</f>
        <v>45.61</v>
      </c>
      <c r="H17" s="2" cm="1">
        <f t="array" ref="H17">_FV(B17,"52 week low",TRUE)</f>
        <v>28.67</v>
      </c>
      <c r="I17" s="3" cm="1">
        <f t="array" ref="I17">_FV(B17,"Market cap",TRUE)/1000000</f>
        <v>297.04483335000003</v>
      </c>
      <c r="J17" s="14" cm="1">
        <f t="array" ref="J17">_FV(B17,"Volume")</f>
        <v>796756</v>
      </c>
      <c r="K17" s="14" cm="1">
        <f t="array" ref="K17">_FV(B17,"Volume average",TRUE)</f>
        <v>99974</v>
      </c>
      <c r="L17" s="28">
        <f t="shared" si="0"/>
        <v>4.33187342</v>
      </c>
      <c r="P17" s="7">
        <f t="shared" si="1"/>
        <v>7.9696321043471299</v>
      </c>
      <c r="Q17" s="7">
        <f t="shared" si="2"/>
        <v>5.2619432264020327E-2</v>
      </c>
      <c r="R17" s="7">
        <f t="shared" si="3"/>
        <v>0.51133589117544465</v>
      </c>
      <c r="S17" s="16">
        <f t="shared" si="4"/>
        <v>44929</v>
      </c>
      <c r="T17" cm="1" vm="2">
        <f t="array" aca="1" ref="T17:U17" ca="1">_xlfn.STOCKHISTORY(B17,S17,S17,0,0 )</f>
        <v>44929</v>
      </c>
      <c r="U17" s="17" vm="33">
        <f ca="1"/>
        <v>37.97</v>
      </c>
      <c r="V17" s="7">
        <f t="shared" ca="1" si="5"/>
        <v>0.14116407690281796</v>
      </c>
    </row>
    <row r="18" spans="1:22" x14ac:dyDescent="0.25">
      <c r="A18" t="s">
        <v>25</v>
      </c>
      <c r="B18" t="e" vm="34">
        <v>#VALUE!</v>
      </c>
      <c r="D18" t="str" cm="1">
        <f t="array" ref="D18">_FV(B18,"Ticker symbol",TRUE)</f>
        <v>EWY</v>
      </c>
      <c r="E18" cm="1">
        <f t="array" ref="E18">_FV(B18,"Price")</f>
        <v>64.83</v>
      </c>
      <c r="F18" s="1" cm="1">
        <f t="array" ref="F18">_FV(B18,"Change (%)",TRUE)</f>
        <v>-9.4730000000000005E-3</v>
      </c>
      <c r="G18" s="2" cm="1">
        <f t="array" ref="G18">_FV(B18,"52 week high",TRUE)</f>
        <v>67.95</v>
      </c>
      <c r="H18" s="2" cm="1">
        <f t="array" ref="H18">_FV(B18,"52 week low",TRUE)</f>
        <v>47.19</v>
      </c>
      <c r="I18" s="3" cm="1">
        <f t="array" ref="I18">_FV(B18,"Market cap",TRUE)/1000000</f>
        <v>3931.6502764000002</v>
      </c>
      <c r="J18" s="14" cm="1">
        <f t="array" ref="J18">_FV(B18,"Volume")</f>
        <v>3964850</v>
      </c>
      <c r="K18" s="14" cm="1">
        <f t="array" ref="K18">_FV(B18,"Volume average",TRUE)</f>
        <v>3332342</v>
      </c>
      <c r="L18" s="28">
        <f t="shared" si="0"/>
        <v>216.03573186</v>
      </c>
      <c r="P18" s="7">
        <f t="shared" si="1"/>
        <v>1.1898088491517378</v>
      </c>
      <c r="Q18" s="7">
        <f t="shared" si="2"/>
        <v>4.8125867653864063E-2</v>
      </c>
      <c r="R18" s="7">
        <f t="shared" si="3"/>
        <v>0.37380801017164655</v>
      </c>
      <c r="S18" s="16">
        <f t="shared" si="4"/>
        <v>44929</v>
      </c>
      <c r="T18" cm="1" vm="2">
        <f t="array" aca="1" ref="T18:U18" ca="1">_xlfn.STOCKHISTORY(B18,S18,S18,0,0 )</f>
        <v>44929</v>
      </c>
      <c r="U18" s="17" vm="35">
        <f ca="1"/>
        <v>55.43</v>
      </c>
      <c r="V18" s="7">
        <f t="shared" ca="1" si="5"/>
        <v>0.16958325816344932</v>
      </c>
    </row>
    <row r="19" spans="1:22" x14ac:dyDescent="0.25">
      <c r="A19" t="s">
        <v>30</v>
      </c>
      <c r="B19" t="e" vm="36">
        <v>#VALUE!</v>
      </c>
      <c r="D19" t="str" cm="1">
        <f t="array" ref="D19">_FV(B19,"Ticker symbol",TRUE)</f>
        <v>EWJ</v>
      </c>
      <c r="E19" cm="1">
        <f t="array" ref="E19">_FV(B19,"Price")</f>
        <v>61.78</v>
      </c>
      <c r="F19" s="1" cm="1">
        <f t="array" ref="F19">_FV(B19,"Change (%)",TRUE)</f>
        <v>9.6419999999999995E-3</v>
      </c>
      <c r="G19" s="2" cm="1">
        <f t="array" ref="G19">_FV(B19,"52 week high",TRUE)</f>
        <v>64.11</v>
      </c>
      <c r="H19" s="2" cm="1">
        <f t="array" ref="H19">_FV(B19,"52 week low",TRUE)</f>
        <v>47.64</v>
      </c>
      <c r="I19" s="3" cm="1">
        <f t="array" ref="I19">_FV(B19,"Market cap",TRUE)/1000000</f>
        <v>13513.477278010001</v>
      </c>
      <c r="J19" s="14" cm="1">
        <f t="array" ref="J19">_FV(B19,"Volume")</f>
        <v>5821287</v>
      </c>
      <c r="K19" s="14" cm="1">
        <f t="array" ref="K19">_FV(B19,"Volume average",TRUE)</f>
        <v>7510020</v>
      </c>
      <c r="L19" s="28">
        <f t="shared" si="0"/>
        <v>463.96903560000004</v>
      </c>
      <c r="P19" s="7">
        <f t="shared" si="1"/>
        <v>0.77513601827957845</v>
      </c>
      <c r="Q19" s="7">
        <f t="shared" si="2"/>
        <v>3.7714470702492786E-2</v>
      </c>
      <c r="R19" s="7">
        <f t="shared" si="3"/>
        <v>0.29680940386230059</v>
      </c>
      <c r="S19" s="16">
        <f t="shared" si="4"/>
        <v>44929</v>
      </c>
      <c r="T19" cm="1" vm="2">
        <f t="array" aca="1" ref="T19:U19" ca="1">_xlfn.STOCKHISTORY(B19,S19,S19,0,0 )</f>
        <v>44929</v>
      </c>
      <c r="U19" s="17" vm="37">
        <f ca="1"/>
        <v>54.7</v>
      </c>
      <c r="V19" s="7">
        <f t="shared" ca="1" si="5"/>
        <v>0.12943327239488123</v>
      </c>
    </row>
    <row r="20" spans="1:22" x14ac:dyDescent="0.25">
      <c r="A20" t="s">
        <v>28</v>
      </c>
      <c r="B20" t="e" vm="38">
        <v>#VALUE!</v>
      </c>
      <c r="D20" t="str" cm="1">
        <f t="array" ref="D20">_FV(B20,"Ticker symbol",TRUE)</f>
        <v>EWD</v>
      </c>
      <c r="E20" cm="1">
        <f t="array" ref="E20">_FV(B20,"Price")</f>
        <v>34.71</v>
      </c>
      <c r="F20" s="1" cm="1">
        <f t="array" ref="F20">_FV(B20,"Change (%)",TRUE)</f>
        <v>1.048E-2</v>
      </c>
      <c r="G20" s="2" cm="1">
        <f t="array" ref="G20">_FV(B20,"52 week high",TRUE)</f>
        <v>37.33</v>
      </c>
      <c r="H20" s="2" cm="1">
        <f t="array" ref="H20">_FV(B20,"52 week low",TRUE)</f>
        <v>26.01</v>
      </c>
      <c r="I20" s="3" cm="1">
        <f t="array" ref="I20">_FV(B20,"Market cap",TRUE)/1000000</f>
        <v>324.58497607999999</v>
      </c>
      <c r="J20" s="14" cm="1">
        <f t="array" ref="J20">_FV(B20,"Volume")</f>
        <v>249873</v>
      </c>
      <c r="K20" s="14" cm="1">
        <f t="array" ref="K20">_FV(B20,"Volume average",TRUE)</f>
        <v>127064</v>
      </c>
      <c r="L20" s="28">
        <f t="shared" si="0"/>
        <v>4.4103914400000006</v>
      </c>
      <c r="P20" s="7">
        <f t="shared" si="1"/>
        <v>1.9665129383617705</v>
      </c>
      <c r="Q20" s="7">
        <f t="shared" si="2"/>
        <v>7.5482569864592231E-2</v>
      </c>
      <c r="R20" s="7">
        <f t="shared" si="3"/>
        <v>0.33448673587081879</v>
      </c>
      <c r="S20" s="16">
        <f t="shared" si="4"/>
        <v>44929</v>
      </c>
      <c r="T20" cm="1" vm="2">
        <f t="array" aca="1" ref="T20:U20" ca="1">_xlfn.STOCKHISTORY(B20,S20,S20,0,0 )</f>
        <v>44929</v>
      </c>
      <c r="U20" s="17" vm="39">
        <f ca="1"/>
        <v>32.700000000000003</v>
      </c>
      <c r="V20" s="7">
        <f t="shared" ca="1" si="5"/>
        <v>6.1467889908256801E-2</v>
      </c>
    </row>
    <row r="21" spans="1:22" x14ac:dyDescent="0.25">
      <c r="A21" t="s">
        <v>27</v>
      </c>
      <c r="B21" t="e" vm="40">
        <v>#VALUE!</v>
      </c>
      <c r="D21" t="str" cm="1">
        <f t="array" ref="D21">_FV(B21,"Ticker symbol",TRUE)</f>
        <v>SPY</v>
      </c>
      <c r="E21" cm="1">
        <f t="array" ref="E21">_FV(B21,"Price")</f>
        <v>446.81</v>
      </c>
      <c r="F21" s="1" cm="1">
        <f t="array" ref="F21">_FV(B21,"Change (%)",TRUE)</f>
        <v>-4.5230000000000001E-3</v>
      </c>
      <c r="G21" s="2" cm="1">
        <f t="array" ref="G21">_FV(B21,"52 week high",TRUE)</f>
        <v>459.44</v>
      </c>
      <c r="H21" s="2" cm="1">
        <f t="array" ref="H21">_FV(B21,"52 week low",TRUE)</f>
        <v>348.11</v>
      </c>
      <c r="I21" s="3" cm="1">
        <f t="array" ref="I21">_FV(B21,"Market cap",TRUE)/1000000</f>
        <v>432547.84115508001</v>
      </c>
      <c r="J21" s="14" cm="1">
        <f t="array" ref="J21">_FV(B21,"Volume")</f>
        <v>100128902</v>
      </c>
      <c r="K21" s="14" cm="1">
        <f t="array" ref="K21">_FV(B21,"Volume average",TRUE)</f>
        <v>67743766</v>
      </c>
      <c r="L21" s="28">
        <f t="shared" si="0"/>
        <v>30268.592086459998</v>
      </c>
      <c r="P21" s="7">
        <f t="shared" si="1"/>
        <v>1.4780533754205516</v>
      </c>
      <c r="Q21" s="7">
        <f t="shared" si="2"/>
        <v>2.8267048633647374E-2</v>
      </c>
      <c r="R21" s="7">
        <f t="shared" si="3"/>
        <v>0.28353106776593595</v>
      </c>
      <c r="S21" s="16">
        <f t="shared" si="4"/>
        <v>44929</v>
      </c>
      <c r="T21" cm="1" vm="2">
        <f t="array" aca="1" ref="T21:U21" ca="1">_xlfn.STOCKHISTORY(B21,S21,S21,0,0 )</f>
        <v>44929</v>
      </c>
      <c r="U21" s="17" vm="41">
        <f ca="1"/>
        <v>380.82</v>
      </c>
      <c r="V21" s="7">
        <f t="shared" ca="1" si="5"/>
        <v>0.17328396617824704</v>
      </c>
    </row>
    <row r="22" spans="1:22" x14ac:dyDescent="0.25">
      <c r="A22" t="s">
        <v>106</v>
      </c>
      <c r="B22" t="e" vm="42">
        <v>#VALUE!</v>
      </c>
      <c r="D22" t="str" cm="1">
        <f t="array" ref="D22">_FV(B22,"Ticker symbol",TRUE)</f>
        <v>EWU</v>
      </c>
      <c r="E22" cm="1">
        <f t="array" ref="E22">_FV(B22,"Price")</f>
        <v>32.35</v>
      </c>
      <c r="F22" s="1" cm="1">
        <f t="array" ref="F22">_FV(B22,"Change (%)",TRUE)</f>
        <v>-6.179E-4</v>
      </c>
      <c r="G22" s="2" cm="1">
        <f t="array" ref="G22">_FV(B22,"52 week high",TRUE)</f>
        <v>34.045000000000002</v>
      </c>
      <c r="H22" s="2" cm="1">
        <f t="array" ref="H22">_FV(B22,"52 week low",TRUE)</f>
        <v>25.36</v>
      </c>
      <c r="I22" s="3" cm="1">
        <f t="array" ref="I22">_FV(B22,"Market cap",TRUE)/1000000</f>
        <v>2870.13029925</v>
      </c>
      <c r="J22" s="14" cm="1">
        <f t="array" ref="J22">_FV(B22,"Volume")</f>
        <v>3367219</v>
      </c>
      <c r="K22" s="14" cm="1">
        <f t="array" ref="K22">_FV(B22,"Volume average",TRUE)</f>
        <v>2375653</v>
      </c>
      <c r="L22" s="28">
        <f t="shared" si="0"/>
        <v>76.852374549999993</v>
      </c>
      <c r="P22" s="7">
        <f t="shared" si="1"/>
        <v>1.4173867143054983</v>
      </c>
      <c r="Q22" s="7">
        <f t="shared" si="2"/>
        <v>5.2395672333848564E-2</v>
      </c>
      <c r="R22" s="7">
        <f t="shared" si="3"/>
        <v>0.2756309148264986</v>
      </c>
      <c r="S22" s="16">
        <f t="shared" si="4"/>
        <v>44929</v>
      </c>
      <c r="T22" cm="1" vm="2">
        <f t="array" aca="1" ref="T22:U22" ca="1">_xlfn.STOCKHISTORY(B22,S22,S22,0,0 )</f>
        <v>44929</v>
      </c>
      <c r="U22" s="17" vm="43">
        <f ca="1"/>
        <v>30.77</v>
      </c>
      <c r="V22" s="7">
        <f t="shared" ca="1" si="5"/>
        <v>5.1348716282092921E-2</v>
      </c>
    </row>
    <row r="23" spans="1:22" x14ac:dyDescent="0.25">
      <c r="A23" t="s">
        <v>37</v>
      </c>
      <c r="B23" t="e" vm="44">
        <v>#VALUE!</v>
      </c>
      <c r="D23" t="str" cm="1">
        <f t="array" ref="D23">_FV(B23,"Ticker symbol",TRUE)</f>
        <v>KSA</v>
      </c>
      <c r="E23" cm="1">
        <f t="array" ref="E23">_FV(B23,"Price")</f>
        <v>40.799999999999997</v>
      </c>
      <c r="F23" s="1" cm="1">
        <f t="array" ref="F23">_FV(B23,"Change (%)",TRUE)</f>
        <v>1.227E-3</v>
      </c>
      <c r="G23" s="2" cm="1">
        <f t="array" ref="G23">_FV(B23,"52 week high",TRUE)</f>
        <v>46.19</v>
      </c>
      <c r="H23" s="2" cm="1">
        <f t="array" ref="H23">_FV(B23,"52 week low",TRUE)</f>
        <v>35.78</v>
      </c>
      <c r="I23" s="3" cm="1">
        <f t="array" ref="I23">_FV(B23,"Market cap",TRUE)/1000000</f>
        <v>989.21460332000004</v>
      </c>
      <c r="J23" s="14" cm="1">
        <f t="array" ref="J23">_FV(B23,"Volume")</f>
        <v>592527</v>
      </c>
      <c r="K23" s="14" cm="1">
        <f t="array" ref="K23">_FV(B23,"Volume average",TRUE)</f>
        <v>431520</v>
      </c>
      <c r="L23" s="28">
        <f t="shared" si="0"/>
        <v>17.606016</v>
      </c>
      <c r="P23" s="7">
        <f t="shared" si="1"/>
        <v>1.3731159621802003</v>
      </c>
      <c r="Q23" s="7">
        <f t="shared" si="2"/>
        <v>0.13210784313725488</v>
      </c>
      <c r="R23" s="7">
        <f t="shared" si="3"/>
        <v>0.14030184460592499</v>
      </c>
      <c r="S23" s="16">
        <f t="shared" si="4"/>
        <v>44929</v>
      </c>
      <c r="T23" cm="1" vm="2">
        <f t="array" aca="1" ref="T23:U23" ca="1">_xlfn.STOCKHISTORY(B23,S23,S23,0,0 )</f>
        <v>44929</v>
      </c>
      <c r="U23" s="17" vm="45">
        <f ca="1"/>
        <v>38.46</v>
      </c>
      <c r="V23" s="7">
        <f t="shared" ca="1" si="5"/>
        <v>6.0842433697347875E-2</v>
      </c>
    </row>
    <row r="24" spans="1:22" x14ac:dyDescent="0.25">
      <c r="A24" t="s">
        <v>105</v>
      </c>
      <c r="B24" t="e" vm="46">
        <v>#VALUE!</v>
      </c>
      <c r="D24" t="str" cm="1">
        <f t="array" ref="D24">_FV(B24,"Ticker symbol",TRUE)</f>
        <v>EWC</v>
      </c>
      <c r="E24" cm="1">
        <f t="array" ref="E24">_FV(B24,"Price")</f>
        <v>34.82</v>
      </c>
      <c r="F24" s="1" cm="1">
        <f t="array" ref="F24">_FV(B24,"Change (%)",TRUE)</f>
        <v>2.591E-3</v>
      </c>
      <c r="G24" s="2" cm="1">
        <f t="array" ref="G24">_FV(B24,"52 week high",TRUE)</f>
        <v>36.28</v>
      </c>
      <c r="H24" s="2" cm="1">
        <f t="array" ref="H24">_FV(B24,"52 week low",TRUE)</f>
        <v>29.55</v>
      </c>
      <c r="I24" s="3" cm="1">
        <f t="array" ref="I24">_FV(B24,"Market cap",TRUE)/1000000</f>
        <v>3195.5064079099998</v>
      </c>
      <c r="J24" s="14" cm="1">
        <f t="array" ref="J24">_FV(B24,"Volume")</f>
        <v>1198341</v>
      </c>
      <c r="K24" s="14" cm="1">
        <f t="array" ref="K24">_FV(B24,"Volume average",TRUE)</f>
        <v>1308005</v>
      </c>
      <c r="L24" s="28">
        <f t="shared" si="0"/>
        <v>45.544734099999999</v>
      </c>
      <c r="P24" s="7">
        <f t="shared" si="1"/>
        <v>0.91615934189854009</v>
      </c>
      <c r="Q24" s="7">
        <f t="shared" si="2"/>
        <v>4.1929925330270068E-2</v>
      </c>
      <c r="R24" s="7">
        <f t="shared" si="3"/>
        <v>0.17834179357021984</v>
      </c>
      <c r="S24" s="16">
        <f t="shared" si="4"/>
        <v>44929</v>
      </c>
      <c r="T24" cm="1" vm="2">
        <f t="array" aca="1" ref="T24:U24" ca="1">_xlfn.STOCKHISTORY(B24,S24,S24,0,0 )</f>
        <v>44929</v>
      </c>
      <c r="U24" s="17" vm="47">
        <f ca="1"/>
        <v>32.54</v>
      </c>
      <c r="V24" s="7">
        <f t="shared" ca="1" si="5"/>
        <v>7.0067609096496675E-2</v>
      </c>
    </row>
    <row r="25" spans="1:22" x14ac:dyDescent="0.25">
      <c r="A25" t="s">
        <v>34</v>
      </c>
      <c r="B25" t="e" vm="48">
        <v>#VALUE!</v>
      </c>
      <c r="D25" t="str" cm="1">
        <f t="array" ref="D25">_FV(B25,"Ticker symbol",TRUE)</f>
        <v>ENZL</v>
      </c>
      <c r="E25" cm="1">
        <f t="array" ref="E25">_FV(B25,"Price")</f>
        <v>48.32</v>
      </c>
      <c r="F25" s="1" cm="1">
        <f t="array" ref="F25">_FV(B25,"Change (%)",TRUE)</f>
        <v>-2.065E-3</v>
      </c>
      <c r="G25" s="2" cm="1">
        <f t="array" ref="G25">_FV(B25,"52 week high",TRUE)</f>
        <v>53.35</v>
      </c>
      <c r="H25" s="2" cm="1">
        <f t="array" ref="H25">_FV(B25,"52 week low",TRUE)</f>
        <v>39.5</v>
      </c>
      <c r="I25" s="3" cm="1">
        <f t="array" ref="I25">_FV(B25,"Market cap",TRUE)/1000000</f>
        <v>147.43846343999999</v>
      </c>
      <c r="J25" s="14" cm="1">
        <f t="array" ref="J25">_FV(B25,"Volume")</f>
        <v>8689</v>
      </c>
      <c r="K25" s="14" cm="1">
        <f t="array" ref="K25">_FV(B25,"Volume average",TRUE)</f>
        <v>22639</v>
      </c>
      <c r="L25" s="28">
        <f t="shared" si="0"/>
        <v>1.0939164800000001</v>
      </c>
      <c r="P25" s="7">
        <f t="shared" si="1"/>
        <v>0.38380670524316446</v>
      </c>
      <c r="Q25" s="7">
        <f t="shared" si="2"/>
        <v>0.10409768211920523</v>
      </c>
      <c r="R25" s="7">
        <f t="shared" si="3"/>
        <v>0.22329113924050636</v>
      </c>
      <c r="S25" s="16">
        <f t="shared" si="4"/>
        <v>44929</v>
      </c>
      <c r="T25" cm="1" vm="2">
        <f t="array" aca="1" ref="T25:U25" ca="1">_xlfn.STOCKHISTORY(B25,S25,S25,0,0 )</f>
        <v>44929</v>
      </c>
      <c r="U25" s="17" vm="49">
        <f ca="1"/>
        <v>47.86</v>
      </c>
      <c r="V25" s="7">
        <f t="shared" ca="1" si="5"/>
        <v>9.6113664855830283E-3</v>
      </c>
    </row>
    <row r="26" spans="1:22" x14ac:dyDescent="0.25">
      <c r="A26" t="s">
        <v>104</v>
      </c>
      <c r="B26" t="e" vm="50">
        <v>#VALUE!</v>
      </c>
      <c r="D26" t="str" cm="1">
        <f t="array" ref="D26">_FV(B26,"Ticker symbol",TRUE)</f>
        <v>EWO</v>
      </c>
      <c r="E26" cm="1">
        <f t="array" ref="E26">_FV(B26,"Price")</f>
        <v>20.68</v>
      </c>
      <c r="F26" s="1" cm="1">
        <f t="array" ref="F26">_FV(B26,"Change (%)",TRUE)</f>
        <v>1.109E-3</v>
      </c>
      <c r="G26" s="2" cm="1">
        <f t="array" ref="G26">_FV(B26,"52 week high",TRUE)</f>
        <v>21.799900000000001</v>
      </c>
      <c r="H26" s="2" cm="1">
        <f t="array" ref="H26">_FV(B26,"52 week low",TRUE)</f>
        <v>15.28</v>
      </c>
      <c r="I26" s="3" cm="1">
        <f t="array" ref="I26">_FV(B26,"Market cap",TRUE)/1000000</f>
        <v>55.569481250000003</v>
      </c>
      <c r="J26" s="14" cm="1">
        <f t="array" ref="J26">_FV(B26,"Volume")</f>
        <v>12325</v>
      </c>
      <c r="K26" s="14" cm="1">
        <f t="array" ref="K26">_FV(B26,"Volume average",TRUE)</f>
        <v>16591</v>
      </c>
      <c r="L26" s="28">
        <f t="shared" si="0"/>
        <v>0.34310188000000003</v>
      </c>
      <c r="P26" s="7">
        <f t="shared" si="1"/>
        <v>0.74287264179374357</v>
      </c>
      <c r="Q26" s="7">
        <f t="shared" si="2"/>
        <v>5.415377176015479E-2</v>
      </c>
      <c r="R26" s="7">
        <f t="shared" si="3"/>
        <v>0.35340314136125661</v>
      </c>
      <c r="S26" s="16">
        <f t="shared" si="4"/>
        <v>44929</v>
      </c>
      <c r="T26" cm="1" vm="2">
        <f t="array" aca="1" ref="T26:U26" ca="1">_xlfn.STOCKHISTORY(B26,S26,S26,0,0 )</f>
        <v>44929</v>
      </c>
      <c r="U26" s="17" vm="51">
        <f ca="1"/>
        <v>19.260000000000002</v>
      </c>
      <c r="V26" s="7">
        <f t="shared" ca="1" si="5"/>
        <v>7.3727933541017476E-2</v>
      </c>
    </row>
    <row r="27" spans="1:22" x14ac:dyDescent="0.25">
      <c r="A27" t="s">
        <v>33</v>
      </c>
      <c r="B27" t="e" vm="52">
        <v>#VALUE!</v>
      </c>
      <c r="D27" t="str" cm="1">
        <f t="array" ref="D27">_FV(B27,"Ticker symbol",TRUE)</f>
        <v>PGAL</v>
      </c>
      <c r="E27" cm="1">
        <f t="array" ref="E27">_FV(B27,"Price")</f>
        <v>10.18</v>
      </c>
      <c r="F27" s="1" cm="1">
        <f t="array" ref="F27">_FV(B27,"Change (%)",TRUE)</f>
        <v>1.2979999999999999E-3</v>
      </c>
      <c r="G27" s="2" cm="1">
        <f t="array" ref="G27">_FV(B27,"52 week high",TRUE)</f>
        <v>11.12</v>
      </c>
      <c r="H27" s="2" cm="1">
        <f t="array" ref="H27">_FV(B27,"52 week low",TRUE)</f>
        <v>8.35</v>
      </c>
      <c r="I27" s="3" cm="1">
        <f t="array" ref="I27">_FV(B27,"Market cap",TRUE)/1000000</f>
        <v>10.120900000000001</v>
      </c>
      <c r="J27" s="14" cm="1">
        <f t="array" ref="J27">_FV(B27,"Volume")</f>
        <v>1363</v>
      </c>
      <c r="K27" s="14" cm="1">
        <f t="array" ref="K27">_FV(B27,"Volume average",TRUE)</f>
        <v>5464</v>
      </c>
      <c r="L27" s="28">
        <f t="shared" si="0"/>
        <v>5.5623519999999996E-2</v>
      </c>
      <c r="P27" s="7">
        <f t="shared" si="1"/>
        <v>0.24945095168374817</v>
      </c>
      <c r="Q27" s="7">
        <f t="shared" si="2"/>
        <v>9.2337917485265208E-2</v>
      </c>
      <c r="R27" s="7">
        <f t="shared" si="3"/>
        <v>0.2191616766467066</v>
      </c>
      <c r="S27" s="16">
        <f t="shared" si="4"/>
        <v>44929</v>
      </c>
      <c r="T27" cm="1" vm="2">
        <f t="array" aca="1" ref="T27:U27" ca="1">_xlfn.STOCKHISTORY(B27,S27,S27,0,0 )</f>
        <v>44929</v>
      </c>
      <c r="U27" s="17" vm="53">
        <f ca="1"/>
        <v>10.119999999999999</v>
      </c>
      <c r="V27" s="7">
        <f t="shared" ca="1" si="5"/>
        <v>5.9288537549406772E-3</v>
      </c>
    </row>
    <row r="28" spans="1:22" x14ac:dyDescent="0.25">
      <c r="A28" t="s">
        <v>109</v>
      </c>
      <c r="B28" t="e" vm="54">
        <v>#VALUE!</v>
      </c>
      <c r="D28" t="str" cm="1">
        <f t="array" ref="D28">_FV(B28,"Ticker symbol",TRUE)</f>
        <v>EIDO</v>
      </c>
      <c r="E28" cm="1">
        <f t="array" ref="E28">_FV(B28,"Price")</f>
        <v>23.07</v>
      </c>
      <c r="F28" s="1" cm="1">
        <f t="array" ref="F28">_FV(B28,"Change (%)",TRUE)</f>
        <v>-6.0319999999999992E-3</v>
      </c>
      <c r="G28" s="2" cm="1">
        <f t="array" ref="G28">_FV(B28,"52 week high",TRUE)</f>
        <v>24.878</v>
      </c>
      <c r="H28" s="2" cm="1">
        <f t="array" ref="H28">_FV(B28,"52 week low",TRUE)</f>
        <v>21.405000000000001</v>
      </c>
      <c r="I28" s="3" cm="1">
        <f t="array" ref="I28">_FV(B28,"Market cap",TRUE)/1000000</f>
        <v>528.31915391000007</v>
      </c>
      <c r="J28" s="14" cm="1">
        <f t="array" ref="J28">_FV(B28,"Volume")</f>
        <v>408036</v>
      </c>
      <c r="K28" s="14" cm="1">
        <f t="array" ref="K28">_FV(B28,"Volume average",TRUE)</f>
        <v>399436</v>
      </c>
      <c r="L28" s="28">
        <f t="shared" si="0"/>
        <v>9.2149885200000003</v>
      </c>
      <c r="P28" s="7">
        <f t="shared" si="1"/>
        <v>1.0215303578045043</v>
      </c>
      <c r="Q28" s="7">
        <f t="shared" si="2"/>
        <v>7.8370177719982559E-2</v>
      </c>
      <c r="R28" s="7">
        <f t="shared" si="3"/>
        <v>7.7785564120532502E-2</v>
      </c>
      <c r="S28" s="16">
        <f t="shared" si="4"/>
        <v>44929</v>
      </c>
      <c r="T28" cm="1" vm="2">
        <f t="array" aca="1" ref="T28:U28" ca="1">_xlfn.STOCKHISTORY(B28,S28,S28,0,0 )</f>
        <v>44929</v>
      </c>
      <c r="U28" s="17" vm="55">
        <f ca="1"/>
        <v>22.42</v>
      </c>
      <c r="V28" s="7">
        <f t="shared" ca="1" si="5"/>
        <v>2.899197145405874E-2</v>
      </c>
    </row>
    <row r="29" spans="1:22" x14ac:dyDescent="0.25">
      <c r="A29" t="s">
        <v>32</v>
      </c>
      <c r="B29" t="e" vm="56">
        <v>#VALUE!</v>
      </c>
      <c r="D29" t="str" cm="1">
        <f t="array" ref="D29">_FV(B29,"Ticker symbol",TRUE)</f>
        <v>EWA</v>
      </c>
      <c r="E29" cm="1">
        <f t="array" ref="E29">_FV(B29,"Price")</f>
        <v>22.47</v>
      </c>
      <c r="F29" s="1" cm="1">
        <f t="array" ref="F29">_FV(B29,"Change (%)",TRUE)</f>
        <v>5.8189999999999995E-3</v>
      </c>
      <c r="G29" s="2" cm="1">
        <f t="array" ref="G29">_FV(B29,"52 week high",TRUE)</f>
        <v>25.22</v>
      </c>
      <c r="H29" s="2" cm="1">
        <f t="array" ref="H29">_FV(B29,"52 week low",TRUE)</f>
        <v>19.190000000000001</v>
      </c>
      <c r="I29" s="3" cm="1">
        <f t="array" ref="I29">_FV(B29,"Market cap",TRUE)/1000000</f>
        <v>2168.7684077199997</v>
      </c>
      <c r="J29" s="14" cm="1">
        <f t="array" ref="J29">_FV(B29,"Volume")</f>
        <v>2821744</v>
      </c>
      <c r="K29" s="14" cm="1">
        <f t="array" ref="K29">_FV(B29,"Volume average",TRUE)</f>
        <v>1895529</v>
      </c>
      <c r="L29" s="28">
        <f t="shared" si="0"/>
        <v>42.592536629999998</v>
      </c>
      <c r="P29" s="7">
        <f t="shared" si="1"/>
        <v>1.4886314057975372</v>
      </c>
      <c r="Q29" s="7">
        <f t="shared" si="2"/>
        <v>0.1223854027592346</v>
      </c>
      <c r="R29" s="7">
        <f t="shared" si="3"/>
        <v>0.17092235539343403</v>
      </c>
      <c r="S29" s="16">
        <f t="shared" si="4"/>
        <v>44929</v>
      </c>
      <c r="T29" cm="1" vm="2">
        <f t="array" aca="1" ref="T29:U29" ca="1">_xlfn.STOCKHISTORY(B29,S29,S29,0,0 )</f>
        <v>44929</v>
      </c>
      <c r="U29" s="17" vm="57">
        <f ca="1"/>
        <v>21.97</v>
      </c>
      <c r="V29" s="7">
        <f t="shared" ca="1" si="5"/>
        <v>2.2758306781975435E-2</v>
      </c>
    </row>
    <row r="30" spans="1:22" x14ac:dyDescent="0.25">
      <c r="A30" t="s">
        <v>31</v>
      </c>
      <c r="B30" t="e" vm="58">
        <v>#VALUE!</v>
      </c>
      <c r="D30" t="str" cm="1">
        <f t="array" ref="D30">_FV(B30,"Ticker symbol",TRUE)</f>
        <v>EPU</v>
      </c>
      <c r="E30" cm="1">
        <f t="array" ref="E30">_FV(B30,"Price")</f>
        <v>32.97</v>
      </c>
      <c r="F30" s="1" cm="1">
        <f t="array" ref="F30">_FV(B30,"Change (%)",TRUE)</f>
        <v>5.1830000000000001E-3</v>
      </c>
      <c r="G30" s="2" cm="1">
        <f t="array" ref="G30">_FV(B30,"52 week high",TRUE)</f>
        <v>33.889499999999998</v>
      </c>
      <c r="H30" s="2" cm="1">
        <f t="array" ref="H30">_FV(B30,"52 week low",TRUE)</f>
        <v>23.29</v>
      </c>
      <c r="I30" s="3" cm="1">
        <f t="array" ref="I30">_FV(B30,"Market cap",TRUE)/1000000</f>
        <v>114.37676463</v>
      </c>
      <c r="J30" s="14" cm="1">
        <f t="array" ref="J30">_FV(B30,"Volume")</f>
        <v>162798</v>
      </c>
      <c r="K30" s="14" cm="1">
        <f t="array" ref="K30">_FV(B30,"Volume average",TRUE)</f>
        <v>26165</v>
      </c>
      <c r="L30" s="28">
        <f t="shared" si="0"/>
        <v>0.8626600499999999</v>
      </c>
      <c r="P30" s="7">
        <f t="shared" si="1"/>
        <v>6.2219759220332502</v>
      </c>
      <c r="Q30" s="7">
        <f t="shared" si="2"/>
        <v>2.7888989990900726E-2</v>
      </c>
      <c r="R30" s="7">
        <f t="shared" si="3"/>
        <v>0.4156290253327608</v>
      </c>
      <c r="S30" s="16">
        <f t="shared" si="4"/>
        <v>44929</v>
      </c>
      <c r="T30" cm="1" vm="2">
        <f t="array" aca="1" ref="T30:U30" ca="1">_xlfn.STOCKHISTORY(B30,S30,S30,0,0 )</f>
        <v>44929</v>
      </c>
      <c r="U30" s="17" vm="59">
        <f ca="1"/>
        <v>28.97</v>
      </c>
      <c r="V30" s="7">
        <f t="shared" ca="1" si="5"/>
        <v>0.13807386952019329</v>
      </c>
    </row>
    <row r="31" spans="1:22" x14ac:dyDescent="0.25">
      <c r="A31" t="s">
        <v>107</v>
      </c>
      <c r="B31" t="e" vm="60">
        <v>#VALUE!</v>
      </c>
      <c r="D31" t="str" cm="1">
        <f t="array" ref="D31">_FV(B31,"Ticker symbol",TRUE)</f>
        <v>EWK</v>
      </c>
      <c r="E31" cm="1">
        <f t="array" ref="E31">_FV(B31,"Price")</f>
        <v>18.57</v>
      </c>
      <c r="F31" s="1" cm="1">
        <f t="array" ref="F31">_FV(B31,"Change (%)",TRUE)</f>
        <v>1.9859999999999999E-3</v>
      </c>
      <c r="G31" s="2" cm="1">
        <f t="array" ref="G31">_FV(B31,"52 week high",TRUE)</f>
        <v>19.39</v>
      </c>
      <c r="H31" s="2" cm="1">
        <f t="array" ref="H31">_FV(B31,"52 week low",TRUE)</f>
        <v>14.02</v>
      </c>
      <c r="I31" s="3" cm="1">
        <f t="array" ref="I31">_FV(B31,"Market cap",TRUE)/1000000</f>
        <v>21.135681809999998</v>
      </c>
      <c r="J31" s="14" cm="1">
        <f t="array" ref="J31">_FV(B31,"Volume")</f>
        <v>829</v>
      </c>
      <c r="K31" s="14" cm="1">
        <f t="array" ref="K31">_FV(B31,"Volume average",TRUE)</f>
        <v>11378</v>
      </c>
      <c r="L31" s="28">
        <f t="shared" si="0"/>
        <v>0.21128945999999998</v>
      </c>
      <c r="P31" s="7">
        <f t="shared" si="1"/>
        <v>7.2859905079978901E-2</v>
      </c>
      <c r="Q31" s="7">
        <f t="shared" si="2"/>
        <v>4.41572428648358E-2</v>
      </c>
      <c r="R31" s="7">
        <f t="shared" si="3"/>
        <v>0.32453637660485035</v>
      </c>
      <c r="S31" s="16">
        <f t="shared" si="4"/>
        <v>44929</v>
      </c>
      <c r="T31" cm="1" vm="2">
        <f t="array" aca="1" ref="T31:U31" ca="1">_xlfn.STOCKHISTORY(B31,S31,S31,0,0 )</f>
        <v>44929</v>
      </c>
      <c r="U31" s="17" vm="61">
        <f ca="1"/>
        <v>17.97</v>
      </c>
      <c r="V31" s="7">
        <f t="shared" ca="1" si="5"/>
        <v>3.3388981636060189E-2</v>
      </c>
    </row>
    <row r="32" spans="1:22" x14ac:dyDescent="0.25">
      <c r="A32" t="s">
        <v>41</v>
      </c>
      <c r="B32" t="e" vm="62">
        <v>#VALUE!</v>
      </c>
      <c r="D32" t="str" cm="1">
        <f t="array" ref="D32">_FV(B32,"Ticker symbol",TRUE)</f>
        <v>QAT</v>
      </c>
      <c r="E32" cm="1">
        <f t="array" ref="E32">_FV(B32,"Price")</f>
        <v>18.739999999999998</v>
      </c>
      <c r="F32" s="1" cm="1">
        <f t="array" ref="F32">_FV(B32,"Change (%)",TRUE)</f>
        <v>5.9040000000000004E-3</v>
      </c>
      <c r="G32" s="2" cm="1">
        <f t="array" ref="G32">_FV(B32,"52 week high",TRUE)</f>
        <v>23.83</v>
      </c>
      <c r="H32" s="2" cm="1">
        <f t="array" ref="H32">_FV(B32,"52 week low",TRUE)</f>
        <v>17.100000000000001</v>
      </c>
      <c r="I32" s="3" cm="1">
        <f t="array" ref="I32">_FV(B32,"Market cap",TRUE)/1000000</f>
        <v>74.896734330000001</v>
      </c>
      <c r="J32" s="14" cm="1">
        <f t="array" ref="J32">_FV(B32,"Volume")</f>
        <v>7413</v>
      </c>
      <c r="K32" s="14" cm="1">
        <f t="array" ref="K32">_FV(B32,"Volume average",TRUE)</f>
        <v>17269</v>
      </c>
      <c r="L32" s="28">
        <f t="shared" si="0"/>
        <v>0.32362106000000002</v>
      </c>
      <c r="P32" s="7">
        <f t="shared" si="1"/>
        <v>0.42926631536278881</v>
      </c>
      <c r="Q32" s="7">
        <f t="shared" si="2"/>
        <v>0.27161152614727846</v>
      </c>
      <c r="R32" s="7">
        <f t="shared" si="3"/>
        <v>9.590643274853794E-2</v>
      </c>
      <c r="S32" s="16">
        <f t="shared" si="4"/>
        <v>44929</v>
      </c>
      <c r="T32" cm="1" vm="2">
        <f t="array" aca="1" ref="T32:U32" ca="1">_xlfn.STOCKHISTORY(B32,S32,S32,0,0 )</f>
        <v>44929</v>
      </c>
      <c r="U32" s="17" vm="63">
        <f ca="1"/>
        <v>18.63</v>
      </c>
      <c r="V32" s="7">
        <f t="shared" ca="1" si="5"/>
        <v>5.9044551798175249E-3</v>
      </c>
    </row>
    <row r="33" spans="1:22" x14ac:dyDescent="0.25">
      <c r="A33" t="s">
        <v>108</v>
      </c>
      <c r="B33" t="e" vm="64">
        <v>#VALUE!</v>
      </c>
      <c r="D33" t="str" cm="1">
        <f t="array" ref="D33">_FV(B33,"Ticker symbol",TRUE)</f>
        <v>EWS</v>
      </c>
      <c r="E33" cm="1">
        <f t="array" ref="E33">_FV(B33,"Price")</f>
        <v>19.34</v>
      </c>
      <c r="F33" s="1" cm="1">
        <f t="array" ref="F33">_FV(B33,"Change (%)",TRUE)</f>
        <v>5.1729999999999994E-4</v>
      </c>
      <c r="G33" s="2" cm="1">
        <f t="array" ref="G33">_FV(B33,"52 week high",TRUE)</f>
        <v>20.54</v>
      </c>
      <c r="H33" s="2" cm="1">
        <f t="array" ref="H33">_FV(B33,"52 week low",TRUE)</f>
        <v>16.16</v>
      </c>
      <c r="I33" s="3" cm="1">
        <f t="array" ref="I33">_FV(B33,"Market cap",TRUE)/1000000</f>
        <v>537.75440272000003</v>
      </c>
      <c r="J33" s="14" cm="1">
        <f t="array" ref="J33">_FV(B33,"Volume")</f>
        <v>619130</v>
      </c>
      <c r="K33" s="14" cm="1">
        <f t="array" ref="K33">_FV(B33,"Volume average",TRUE)</f>
        <v>412190</v>
      </c>
      <c r="L33" s="28">
        <f t="shared" si="0"/>
        <v>7.9717545999999997</v>
      </c>
      <c r="P33" s="7">
        <f t="shared" si="1"/>
        <v>1.5020500254736893</v>
      </c>
      <c r="Q33" s="7">
        <f t="shared" si="2"/>
        <v>6.204756980351589E-2</v>
      </c>
      <c r="R33" s="7">
        <f t="shared" si="3"/>
        <v>0.19678217821782185</v>
      </c>
      <c r="S33" s="16">
        <f t="shared" si="4"/>
        <v>44929</v>
      </c>
      <c r="T33" cm="1" vm="2">
        <f t="array" aca="1" ref="T33:U33" ca="1">_xlfn.STOCKHISTORY(B33,S33,S33,0,0 )</f>
        <v>44929</v>
      </c>
      <c r="U33" s="17" vm="65">
        <f ca="1"/>
        <v>18.82</v>
      </c>
      <c r="V33" s="7">
        <f t="shared" ca="1" si="5"/>
        <v>2.763018065887346E-2</v>
      </c>
    </row>
    <row r="34" spans="1:22" x14ac:dyDescent="0.25">
      <c r="A34" t="s">
        <v>35</v>
      </c>
      <c r="B34" t="e" vm="66">
        <v>#VALUE!</v>
      </c>
      <c r="D34" t="str" cm="1">
        <f t="array" ref="D34">_FV(B34,"Ticker symbol",TRUE)</f>
        <v>EPHE</v>
      </c>
      <c r="E34" cm="1">
        <f t="array" ref="E34">_FV(B34,"Price")</f>
        <v>26.087499999999999</v>
      </c>
      <c r="F34" s="1" cm="1">
        <f t="array" ref="F34">_FV(B34,"Change (%)",TRUE)</f>
        <v>-9.5860000000000008E-3</v>
      </c>
      <c r="G34" s="2" cm="1">
        <f t="array" ref="G34">_FV(B34,"52 week high",TRUE)</f>
        <v>29.395</v>
      </c>
      <c r="H34" s="2" cm="1">
        <f t="array" ref="H34">_FV(B34,"52 week low",TRUE)</f>
        <v>22.07</v>
      </c>
      <c r="I34" s="3" cm="1">
        <f t="array" ref="I34">_FV(B34,"Market cap",TRUE)/1000000</f>
        <v>105.04490177</v>
      </c>
      <c r="J34" s="14" cm="1">
        <f t="array" ref="J34">_FV(B34,"Volume")</f>
        <v>219359</v>
      </c>
      <c r="K34" s="14" cm="1">
        <f t="array" ref="K34">_FV(B34,"Volume average",TRUE)</f>
        <v>72383</v>
      </c>
      <c r="L34" s="28">
        <f t="shared" si="0"/>
        <v>1.8882915124999999</v>
      </c>
      <c r="P34" s="7">
        <f t="shared" si="1"/>
        <v>3.0305320310017545</v>
      </c>
      <c r="Q34" s="7">
        <f t="shared" si="2"/>
        <v>0.12678485864877809</v>
      </c>
      <c r="R34" s="7">
        <f t="shared" si="3"/>
        <v>0.18203443588581769</v>
      </c>
      <c r="S34" s="16">
        <f t="shared" si="4"/>
        <v>44929</v>
      </c>
      <c r="T34" cm="1" vm="2">
        <f t="array" aca="1" ref="T34:U34" ca="1">_xlfn.STOCKHISTORY(B34,S34,S34,0,0 )</f>
        <v>44929</v>
      </c>
      <c r="U34" s="17" vm="67">
        <f ca="1"/>
        <v>26.54</v>
      </c>
      <c r="V34" s="7">
        <f t="shared" ca="1" si="5"/>
        <v>-1.7049736247174097E-2</v>
      </c>
    </row>
    <row r="35" spans="1:22" x14ac:dyDescent="0.25">
      <c r="A35" t="s">
        <v>38</v>
      </c>
      <c r="B35" t="e" vm="68">
        <v>#VALUE!</v>
      </c>
      <c r="D35" t="str" cm="1">
        <f t="array" ref="D35">_FV(B35,"Ticker symbol",TRUE)</f>
        <v>VNM</v>
      </c>
      <c r="E35" cm="1">
        <f t="array" ref="E35">_FV(B35,"Price")</f>
        <v>15.09</v>
      </c>
      <c r="F35" s="1" cm="1">
        <f t="array" ref="F35">_FV(B35,"Change (%)",TRUE)</f>
        <v>3.0034000000000002E-2</v>
      </c>
      <c r="G35" s="2" cm="1">
        <f t="array" ref="G35">_FV(B35,"52 week high",TRUE)</f>
        <v>15.795500000000001</v>
      </c>
      <c r="H35" s="2" cm="1">
        <f t="array" ref="H35">_FV(B35,"52 week low",TRUE)</f>
        <v>10.726900000000001</v>
      </c>
      <c r="I35" s="3" cm="1">
        <f t="array" ref="I35">_FV(B35,"Market cap",TRUE)/1000000</f>
        <v>629.50181415999998</v>
      </c>
      <c r="J35" s="14" cm="1">
        <f t="array" ref="J35">_FV(B35,"Volume")</f>
        <v>826735</v>
      </c>
      <c r="K35" s="14" cm="1">
        <f t="array" ref="K35">_FV(B35,"Volume average",TRUE)</f>
        <v>714073</v>
      </c>
      <c r="L35" s="28">
        <f t="shared" si="0"/>
        <v>10.775361570000001</v>
      </c>
      <c r="P35" s="7">
        <f t="shared" si="1"/>
        <v>1.1577737850331828</v>
      </c>
      <c r="Q35" s="7">
        <f t="shared" si="2"/>
        <v>4.6752816434725064E-2</v>
      </c>
      <c r="R35" s="7">
        <f t="shared" si="3"/>
        <v>0.40674379364028734</v>
      </c>
      <c r="S35" s="16">
        <f t="shared" si="4"/>
        <v>44929</v>
      </c>
      <c r="T35" cm="1" vm="2">
        <f t="array" aca="1" ref="T35:U35" ca="1">_xlfn.STOCKHISTORY(B35,S35,S35,0,0 )</f>
        <v>44929</v>
      </c>
      <c r="U35" s="17" vm="69">
        <f ca="1"/>
        <v>12.31</v>
      </c>
      <c r="V35" s="7">
        <f t="shared" ca="1" si="5"/>
        <v>0.22583265637692929</v>
      </c>
    </row>
    <row r="36" spans="1:22" x14ac:dyDescent="0.25">
      <c r="A36" t="s">
        <v>40</v>
      </c>
      <c r="B36" t="e" vm="70">
        <v>#VALUE!</v>
      </c>
      <c r="D36" t="str" cm="1">
        <f t="array" ref="D36">_FV(B36,"Ticker symbol",TRUE)</f>
        <v>EIS</v>
      </c>
      <c r="E36" cm="1">
        <f t="array" ref="E36">_FV(B36,"Price")</f>
        <v>56.55</v>
      </c>
      <c r="F36" s="1" cm="1">
        <f t="array" ref="F36">_FV(B36,"Change (%)",TRUE)</f>
        <v>-1.7649999999999999E-3</v>
      </c>
      <c r="G36" s="2" cm="1">
        <f t="array" ref="G36">_FV(B36,"52 week high",TRUE)</f>
        <v>70.424999999999997</v>
      </c>
      <c r="H36" s="2" cm="1">
        <f t="array" ref="H36">_FV(B36,"52 week low",TRUE)</f>
        <v>51.86</v>
      </c>
      <c r="I36" s="3" cm="1">
        <f t="array" ref="I36">_FV(B36,"Market cap",TRUE)/1000000</f>
        <v>134.53052696</v>
      </c>
      <c r="J36" s="14" cm="1">
        <f t="array" ref="J36">_FV(B36,"Volume")</f>
        <v>45183</v>
      </c>
      <c r="K36" s="14" cm="1">
        <f t="array" ref="K36">_FV(B36,"Volume average",TRUE)</f>
        <v>52243</v>
      </c>
      <c r="L36" s="28">
        <f t="shared" si="0"/>
        <v>2.9543416499999999</v>
      </c>
      <c r="P36" s="7">
        <f t="shared" si="1"/>
        <v>0.86486227819995021</v>
      </c>
      <c r="Q36" s="7">
        <f t="shared" si="2"/>
        <v>0.24535809018567645</v>
      </c>
      <c r="R36" s="7">
        <f t="shared" si="3"/>
        <v>9.0435788661781702E-2</v>
      </c>
      <c r="S36" s="16">
        <f t="shared" si="4"/>
        <v>44929</v>
      </c>
      <c r="T36" cm="1" vm="2">
        <f t="array" aca="1" ref="T36:U36" ca="1">_xlfn.STOCKHISTORY(B36,S36,S36,0,0 )</f>
        <v>44929</v>
      </c>
      <c r="U36" s="17" vm="71">
        <f ca="1"/>
        <v>56.08</v>
      </c>
      <c r="V36" s="7">
        <f t="shared" ca="1" si="5"/>
        <v>8.3808844507846647E-3</v>
      </c>
    </row>
    <row r="37" spans="1:22" x14ac:dyDescent="0.25">
      <c r="A37" t="s">
        <v>43</v>
      </c>
      <c r="B37" t="e" vm="72">
        <v>#VALUE!</v>
      </c>
      <c r="D37" t="str" cm="1">
        <f t="array" ref="D37">_FV(B37,"Ticker symbol",TRUE)</f>
        <v>GXG</v>
      </c>
      <c r="E37" cm="1">
        <f t="array" ref="E37">_FV(B37,"Price")</f>
        <v>22.144600000000001</v>
      </c>
      <c r="F37" s="1" cm="1">
        <f t="array" ref="F37">_FV(B37,"Change (%)",TRUE)</f>
        <v>2.9502999999999998E-2</v>
      </c>
      <c r="G37" s="2" cm="1">
        <f t="array" ref="G37">_FV(B37,"52 week high",TRUE)</f>
        <v>25.245000000000001</v>
      </c>
      <c r="H37" s="2" cm="1">
        <f t="array" ref="H37">_FV(B37,"52 week low",TRUE)</f>
        <v>17.52</v>
      </c>
      <c r="I37" s="3" cm="1">
        <f t="array" ref="I37">_FV(B37,"Market cap",TRUE)/1000000</f>
        <v>33.65374259</v>
      </c>
      <c r="J37" s="14" cm="1">
        <f t="array" ref="J37">_FV(B37,"Volume")</f>
        <v>15306</v>
      </c>
      <c r="K37" s="14" cm="1">
        <f t="array" ref="K37">_FV(B37,"Volume average",TRUE)</f>
        <v>16822</v>
      </c>
      <c r="L37" s="28">
        <f t="shared" si="0"/>
        <v>0.37251646120000004</v>
      </c>
      <c r="P37" s="7">
        <f t="shared" si="1"/>
        <v>0.90987991915348942</v>
      </c>
      <c r="Q37" s="7">
        <f t="shared" si="2"/>
        <v>0.14000704460681157</v>
      </c>
      <c r="R37" s="7">
        <f t="shared" si="3"/>
        <v>0.26396118721461193</v>
      </c>
      <c r="S37" s="16">
        <f t="shared" si="4"/>
        <v>44929</v>
      </c>
      <c r="T37" cm="1" vm="2">
        <f t="array" aca="1" ref="T37:U37" ca="1">_xlfn.STOCKHISTORY(B37,S37,S37,0,0 )</f>
        <v>44929</v>
      </c>
      <c r="U37" s="17" vm="73">
        <f ca="1"/>
        <v>19.760000000000002</v>
      </c>
      <c r="V37" s="7">
        <f t="shared" ca="1" si="5"/>
        <v>0.12067813765182178</v>
      </c>
    </row>
    <row r="38" spans="1:22" x14ac:dyDescent="0.25">
      <c r="A38" t="s">
        <v>48</v>
      </c>
      <c r="B38" t="e" vm="74">
        <v>#VALUE!</v>
      </c>
      <c r="D38" t="str" cm="1">
        <f t="array" ref="D38">_FV(B38,"Ticker symbol",TRUE)</f>
        <v>INDA</v>
      </c>
      <c r="E38" cm="1">
        <f t="array" ref="E38">_FV(B38,"Price")</f>
        <v>44.03</v>
      </c>
      <c r="F38" s="1" cm="1">
        <f t="array" ref="F38">_FV(B38,"Change (%)",TRUE)</f>
        <v>9.8619999999999992E-3</v>
      </c>
      <c r="G38" s="2" cm="1">
        <f t="array" ref="G38">_FV(B38,"52 week high",TRUE)</f>
        <v>44.784999999999997</v>
      </c>
      <c r="H38" s="2" cm="1">
        <f t="array" ref="H38">_FV(B38,"52 week low",TRUE)</f>
        <v>37.765000000000001</v>
      </c>
      <c r="I38" s="3" cm="1">
        <f t="array" ref="I38">_FV(B38,"Market cap",TRUE)/1000000</f>
        <v>5983.3641273399999</v>
      </c>
      <c r="J38" s="14" cm="1">
        <f t="array" ref="J38">_FV(B38,"Volume")</f>
        <v>2375126</v>
      </c>
      <c r="K38" s="14" cm="1">
        <f t="array" ref="K38">_FV(B38,"Volume average",TRUE)</f>
        <v>2637459</v>
      </c>
      <c r="L38" s="28">
        <f t="shared" si="0"/>
        <v>116.12731977</v>
      </c>
      <c r="P38" s="7">
        <f t="shared" si="1"/>
        <v>0.90053570501001157</v>
      </c>
      <c r="Q38" s="7">
        <f t="shared" si="2"/>
        <v>1.714739950034061E-2</v>
      </c>
      <c r="R38" s="7">
        <f t="shared" si="3"/>
        <v>0.16589434661723823</v>
      </c>
      <c r="S38" s="16">
        <f t="shared" si="4"/>
        <v>44929</v>
      </c>
      <c r="T38" cm="1" vm="2">
        <f t="array" aca="1" ref="T38:U38" ca="1">_xlfn.STOCKHISTORY(B38,S38,S38,0,0 )</f>
        <v>44929</v>
      </c>
      <c r="U38" s="17" vm="75">
        <f ca="1"/>
        <v>41.9</v>
      </c>
      <c r="V38" s="7">
        <f t="shared" ca="1" si="5"/>
        <v>5.083532219570408E-2</v>
      </c>
    </row>
    <row r="39" spans="1:22" x14ac:dyDescent="0.25">
      <c r="A39" t="s">
        <v>49</v>
      </c>
      <c r="B39" t="e" vm="76">
        <v>#VALUE!</v>
      </c>
      <c r="D39" t="str" cm="1">
        <f t="array" ref="D39">_FV(B39,"Ticker symbol",TRUE)</f>
        <v>UAE</v>
      </c>
      <c r="E39" cm="1">
        <f t="array" ref="E39">_FV(B39,"Price")</f>
        <v>15.34</v>
      </c>
      <c r="F39" s="1" cm="1">
        <f t="array" ref="F39">_FV(B39,"Change (%)",TRUE)</f>
        <v>1.9599999999999999E-3</v>
      </c>
      <c r="G39" s="2" cm="1">
        <f t="array" ref="G39">_FV(B39,"52 week high",TRUE)</f>
        <v>17.03</v>
      </c>
      <c r="H39" s="2" cm="1">
        <f t="array" ref="H39">_FV(B39,"52 week low",TRUE)</f>
        <v>13.54</v>
      </c>
      <c r="I39" s="3" cm="1">
        <f t="array" ref="I39">_FV(B39,"Market cap",TRUE)/1000000</f>
        <v>41.385698600000005</v>
      </c>
      <c r="J39" s="14" cm="1">
        <f t="array" ref="J39">_FV(B39,"Volume")</f>
        <v>11630</v>
      </c>
      <c r="K39" s="14" cm="1">
        <f t="array" ref="K39">_FV(B39,"Volume average",TRUE)</f>
        <v>16120</v>
      </c>
      <c r="L39" s="28">
        <f t="shared" si="0"/>
        <v>0.2472808</v>
      </c>
      <c r="P39" s="7">
        <f t="shared" si="1"/>
        <v>0.72146401985111663</v>
      </c>
      <c r="Q39" s="7">
        <f t="shared" si="2"/>
        <v>0.11016949152542388</v>
      </c>
      <c r="R39" s="7">
        <f t="shared" si="3"/>
        <v>0.13293943870014768</v>
      </c>
      <c r="S39" s="16">
        <f t="shared" si="4"/>
        <v>44929</v>
      </c>
      <c r="T39" cm="1" vm="2">
        <f t="array" aca="1" ref="T39:U39" ca="1">_xlfn.STOCKHISTORY(B39,S39,S39,0,0 )</f>
        <v>44929</v>
      </c>
      <c r="U39" s="17" vm="77">
        <f ca="1"/>
        <v>15.09</v>
      </c>
      <c r="V39" s="7">
        <f t="shared" ca="1" si="5"/>
        <v>1.656726308813794E-2</v>
      </c>
    </row>
    <row r="40" spans="1:22" x14ac:dyDescent="0.25">
      <c r="A40" t="s">
        <v>42</v>
      </c>
      <c r="B40" t="e" vm="78">
        <v>#VALUE!</v>
      </c>
      <c r="D40" t="str" cm="1">
        <f t="array" ref="D40">_FV(B40,"Ticker symbol",TRUE)</f>
        <v>EWM</v>
      </c>
      <c r="E40" cm="1">
        <f t="array" ref="E40">_FV(B40,"Price")</f>
        <v>21.39</v>
      </c>
      <c r="F40" s="1" cm="1">
        <f t="array" ref="F40">_FV(B40,"Change (%)",TRUE)</f>
        <v>1.874E-3</v>
      </c>
      <c r="G40" s="2" cm="1">
        <f t="array" ref="G40">_FV(B40,"52 week high",TRUE)</f>
        <v>24.119199999999999</v>
      </c>
      <c r="H40" s="2" cm="1">
        <f t="array" ref="H40">_FV(B40,"52 week low",TRUE)</f>
        <v>19.600000000000001</v>
      </c>
      <c r="I40" s="3" cm="1">
        <f t="array" ref="I40">_FV(B40,"Market cap",TRUE)/1000000</f>
        <v>249.62719063999998</v>
      </c>
      <c r="J40" s="14" cm="1">
        <f t="array" ref="J40">_FV(B40,"Volume")</f>
        <v>440418</v>
      </c>
      <c r="K40" s="14" cm="1">
        <f t="array" ref="K40">_FV(B40,"Volume average",TRUE)</f>
        <v>334468</v>
      </c>
      <c r="L40" s="28">
        <f t="shared" si="0"/>
        <v>7.1542705200000007</v>
      </c>
      <c r="P40" s="7">
        <f t="shared" si="1"/>
        <v>1.316771709102216</v>
      </c>
      <c r="Q40" s="7">
        <f t="shared" si="2"/>
        <v>0.12759233286582505</v>
      </c>
      <c r="R40" s="7">
        <f t="shared" si="3"/>
        <v>9.1326530612244827E-2</v>
      </c>
      <c r="S40" s="16">
        <f t="shared" si="4"/>
        <v>44929</v>
      </c>
      <c r="T40" cm="1" vm="2">
        <f t="array" aca="1" ref="T40:U40" ca="1">_xlfn.STOCKHISTORY(B40,S40,S40,0,0 )</f>
        <v>44929</v>
      </c>
      <c r="U40" s="17" vm="79">
        <f ca="1"/>
        <v>22.58</v>
      </c>
      <c r="V40" s="7">
        <f t="shared" ca="1" si="5"/>
        <v>-5.2701505757307254E-2</v>
      </c>
    </row>
    <row r="41" spans="1:22" x14ac:dyDescent="0.25">
      <c r="A41" t="s">
        <v>44</v>
      </c>
      <c r="B41" t="e" vm="80">
        <v>#VALUE!</v>
      </c>
      <c r="D41" t="str" cm="1">
        <f t="array" ref="D41">_FV(B41,"Ticker symbol",TRUE)</f>
        <v>NORW</v>
      </c>
      <c r="E41" cm="1">
        <f t="array" ref="E41">_FV(B41,"Price")</f>
        <v>24.873699999999999</v>
      </c>
      <c r="F41" s="1" cm="1">
        <f t="array" ref="F41">_FV(B41,"Change (%)",TRUE)</f>
        <v>9.2510000000000005E-3</v>
      </c>
      <c r="G41" s="2" cm="1">
        <f t="array" ref="G41">_FV(B41,"52 week high",TRUE)</f>
        <v>29</v>
      </c>
      <c r="H41" s="2" cm="1">
        <f t="array" ref="H41">_FV(B41,"52 week low",TRUE)</f>
        <v>21.72</v>
      </c>
      <c r="I41" s="3" cm="1">
        <f t="array" ref="I41">_FV(B41,"Market cap",TRUE)/1000000</f>
        <v>58.070900000000002</v>
      </c>
      <c r="J41" s="14" cm="1">
        <f t="array" ref="J41">_FV(B41,"Volume")</f>
        <v>16766</v>
      </c>
      <c r="K41" s="14" cm="1">
        <f t="array" ref="K41">_FV(B41,"Volume average",TRUE)</f>
        <v>9401</v>
      </c>
      <c r="L41" s="28">
        <f t="shared" si="0"/>
        <v>0.23383765370000001</v>
      </c>
      <c r="P41" s="7">
        <f t="shared" si="1"/>
        <v>1.7834272949686203</v>
      </c>
      <c r="Q41" s="7">
        <f t="shared" si="2"/>
        <v>0.16589007666732325</v>
      </c>
      <c r="R41" s="7">
        <f t="shared" si="3"/>
        <v>0.14519797421731129</v>
      </c>
      <c r="S41" s="16">
        <f t="shared" si="4"/>
        <v>44929</v>
      </c>
      <c r="T41" cm="1" vm="2">
        <f t="array" aca="1" ref="T41:U41" ca="1">_xlfn.STOCKHISTORY(B41,S41,S41,0,0 )</f>
        <v>44929</v>
      </c>
      <c r="U41" s="17" vm="81">
        <f ca="1"/>
        <v>24.952500000000001</v>
      </c>
      <c r="V41" s="7">
        <f t="shared" ca="1" si="5"/>
        <v>-3.1580002003808172E-3</v>
      </c>
    </row>
    <row r="42" spans="1:22" x14ac:dyDescent="0.25">
      <c r="A42" t="s">
        <v>36</v>
      </c>
      <c r="B42" t="e" vm="82">
        <v>#VALUE!</v>
      </c>
      <c r="D42" t="str" cm="1">
        <f t="array" ref="D42">_FV(B42,"Ticker symbol",TRUE)</f>
        <v>MCHI</v>
      </c>
      <c r="E42" cm="1">
        <f t="array" ref="E42">_FV(B42,"Price")</f>
        <v>47.95</v>
      </c>
      <c r="F42" s="1" cm="1">
        <f t="array" ref="F42">_FV(B42,"Change (%)",TRUE)</f>
        <v>-1.0320000000000001E-2</v>
      </c>
      <c r="G42" s="2" cm="1">
        <f t="array" ref="G42">_FV(B42,"52 week high",TRUE)</f>
        <v>55.886299999999999</v>
      </c>
      <c r="H42" s="2" cm="1">
        <f t="array" ref="H42">_FV(B42,"52 week low",TRUE)</f>
        <v>34.762700000000002</v>
      </c>
      <c r="I42" s="3" cm="1">
        <f t="array" ref="I42">_FV(B42,"Market cap",TRUE)/1000000</f>
        <v>8354.8863571999991</v>
      </c>
      <c r="J42" s="14" cm="1">
        <f t="array" ref="J42">_FV(B42,"Volume")</f>
        <v>5666805</v>
      </c>
      <c r="K42" s="14" cm="1">
        <f t="array" ref="K42">_FV(B42,"Volume average",TRUE)</f>
        <v>4342890</v>
      </c>
      <c r="L42" s="28">
        <f t="shared" si="0"/>
        <v>208.24157550000001</v>
      </c>
      <c r="P42" s="7">
        <f t="shared" si="1"/>
        <v>1.30484654227945</v>
      </c>
      <c r="Q42" s="7">
        <f t="shared" si="2"/>
        <v>0.16551199165797703</v>
      </c>
      <c r="R42" s="7">
        <f t="shared" si="3"/>
        <v>0.37935200660478041</v>
      </c>
      <c r="S42" s="16">
        <f t="shared" si="4"/>
        <v>44929</v>
      </c>
      <c r="T42" cm="1" vm="2">
        <f t="array" aca="1" ref="T42:U42" ca="1">_xlfn.STOCKHISTORY(B42,S42,S42,0,0 )</f>
        <v>44929</v>
      </c>
      <c r="U42" s="17" vm="83">
        <f ca="1"/>
        <v>49.11</v>
      </c>
      <c r="V42" s="7">
        <f t="shared" ca="1" si="5"/>
        <v>-2.3620443901445687E-2</v>
      </c>
    </row>
    <row r="43" spans="1:22" x14ac:dyDescent="0.25">
      <c r="A43" t="s">
        <v>47</v>
      </c>
      <c r="B43" t="e" vm="84">
        <v>#VALUE!</v>
      </c>
      <c r="D43" t="str" cm="1">
        <f t="array" ref="D43">_FV(B43,"Ticker symbol",TRUE)</f>
        <v>EWH</v>
      </c>
      <c r="E43" cm="1">
        <f t="array" ref="E43">_FV(B43,"Price")</f>
        <v>19.11</v>
      </c>
      <c r="F43" s="1" cm="1">
        <f t="array" ref="F43">_FV(B43,"Change (%)",TRUE)</f>
        <v>-2.2505999999999998E-2</v>
      </c>
      <c r="G43" s="2" cm="1">
        <f t="array" ref="G43">_FV(B43,"52 week high",TRUE)</f>
        <v>22.65</v>
      </c>
      <c r="H43" s="2" cm="1">
        <f t="array" ref="H43">_FV(B43,"52 week low",TRUE)</f>
        <v>16.04</v>
      </c>
      <c r="I43" s="3" cm="1">
        <f t="array" ref="I43">_FV(B43,"Market cap",TRUE)/1000000</f>
        <v>685.21639722999998</v>
      </c>
      <c r="J43" s="14" cm="1">
        <f t="array" ref="J43">_FV(B43,"Volume")</f>
        <v>3628477</v>
      </c>
      <c r="K43" s="14" cm="1">
        <f t="array" ref="K43">_FV(B43,"Volume average",TRUE)</f>
        <v>2299645</v>
      </c>
      <c r="L43" s="28">
        <f t="shared" si="0"/>
        <v>43.946215949999996</v>
      </c>
      <c r="P43" s="7">
        <f t="shared" si="1"/>
        <v>1.5778422321706176</v>
      </c>
      <c r="Q43" s="7">
        <f t="shared" si="2"/>
        <v>0.18524332810047084</v>
      </c>
      <c r="R43" s="7">
        <f t="shared" si="3"/>
        <v>0.19139650872817948</v>
      </c>
      <c r="S43" s="16">
        <f t="shared" si="4"/>
        <v>44929</v>
      </c>
      <c r="T43" cm="1" vm="2">
        <f t="array" aca="1" ref="T43:U43" ca="1">_xlfn.STOCKHISTORY(B43,S43,S43,0,0 )</f>
        <v>44929</v>
      </c>
      <c r="U43" s="17" vm="85">
        <f ca="1"/>
        <v>21.52</v>
      </c>
      <c r="V43" s="7">
        <f t="shared" ca="1" si="5"/>
        <v>-0.11198884758364314</v>
      </c>
    </row>
    <row r="44" spans="1:22" x14ac:dyDescent="0.25">
      <c r="A44" t="s">
        <v>46</v>
      </c>
      <c r="B44" t="e" vm="86">
        <v>#VALUE!</v>
      </c>
      <c r="D44" t="str" cm="1">
        <f t="array" ref="D44">_FV(B44,"Ticker symbol",TRUE)</f>
        <v>THD</v>
      </c>
      <c r="E44" cm="1">
        <f t="array" ref="E44">_FV(B44,"Price")</f>
        <v>68.17</v>
      </c>
      <c r="F44" s="1" cm="1">
        <f t="array" ref="F44">_FV(B44,"Change (%)",TRUE)</f>
        <v>1.4670000000000002E-4</v>
      </c>
      <c r="G44" s="2" cm="1">
        <f t="array" ref="G44">_FV(B44,"52 week high",TRUE)</f>
        <v>80.790000000000006</v>
      </c>
      <c r="H44" s="2" cm="1">
        <f t="array" ref="H44">_FV(B44,"52 week low",TRUE)</f>
        <v>62.2</v>
      </c>
      <c r="I44" s="3" cm="1">
        <f t="array" ref="I44">_FV(B44,"Market cap",TRUE)/1000000</f>
        <v>301.04112714999997</v>
      </c>
      <c r="J44" s="14" cm="1">
        <f t="array" ref="J44">_FV(B44,"Volume")</f>
        <v>70514</v>
      </c>
      <c r="K44" s="14" cm="1">
        <f t="array" ref="K44">_FV(B44,"Volume average",TRUE)</f>
        <v>89300</v>
      </c>
      <c r="L44" s="28">
        <f t="shared" si="0"/>
        <v>6.0875810000000001</v>
      </c>
      <c r="P44" s="7">
        <f t="shared" si="1"/>
        <v>0.78963045912653973</v>
      </c>
      <c r="Q44" s="7">
        <f t="shared" si="2"/>
        <v>0.1851254217397682</v>
      </c>
      <c r="R44" s="7">
        <f t="shared" si="3"/>
        <v>9.5980707395498355E-2</v>
      </c>
      <c r="S44" s="16">
        <f t="shared" si="4"/>
        <v>44929</v>
      </c>
      <c r="T44" cm="1" vm="2">
        <f t="array" aca="1" ref="T44:U44" ca="1">_xlfn.STOCKHISTORY(B44,S44,S44,0,0 )</f>
        <v>44929</v>
      </c>
      <c r="U44" s="17" vm="87">
        <f ca="1"/>
        <v>76.09</v>
      </c>
      <c r="V44" s="7">
        <f t="shared" ca="1" si="5"/>
        <v>-0.10408726508082533</v>
      </c>
    </row>
    <row r="45" spans="1:22" x14ac:dyDescent="0.25">
      <c r="A45" t="s">
        <v>45</v>
      </c>
      <c r="B45" t="e" vm="88">
        <v>#VALUE!</v>
      </c>
      <c r="D45" t="str" cm="1">
        <f t="array" ref="D45">_FV(B45,"Ticker symbol",TRUE)</f>
        <v>EZA</v>
      </c>
      <c r="E45" cm="1">
        <f t="array" ref="E45">_FV(B45,"Price")</f>
        <v>41.47</v>
      </c>
      <c r="F45" s="1" cm="1">
        <f t="array" ref="F45">_FV(B45,"Change (%)",TRUE)</f>
        <v>1.2698000000000001E-2</v>
      </c>
      <c r="G45" s="2" cm="1">
        <f t="array" ref="G45">_FV(B45,"52 week high",TRUE)</f>
        <v>47.74</v>
      </c>
      <c r="H45" s="2" cm="1">
        <f t="array" ref="H45">_FV(B45,"52 week low",TRUE)</f>
        <v>35.630000000000003</v>
      </c>
      <c r="I45" s="3" cm="1">
        <f t="array" ref="I45">_FV(B45,"Market cap",TRUE)/1000000</f>
        <v>307.48982948000003</v>
      </c>
      <c r="J45" s="14" cm="1">
        <f t="array" ref="J45">_FV(B45,"Volume")</f>
        <v>234988</v>
      </c>
      <c r="K45" s="14" cm="1">
        <f t="array" ref="K45">_FV(B45,"Volume average",TRUE)</f>
        <v>190139</v>
      </c>
      <c r="L45" s="28">
        <f t="shared" si="0"/>
        <v>7.8850643300000005</v>
      </c>
      <c r="P45" s="7">
        <f t="shared" si="1"/>
        <v>1.2358748073777606</v>
      </c>
      <c r="Q45" s="7">
        <f t="shared" si="2"/>
        <v>0.15119363395225482</v>
      </c>
      <c r="R45" s="7">
        <f t="shared" si="3"/>
        <v>0.16390682009542501</v>
      </c>
      <c r="S45" s="16">
        <f t="shared" si="4"/>
        <v>44929</v>
      </c>
      <c r="T45" cm="1" vm="2">
        <f t="array" aca="1" ref="T45:U45" ca="1">_xlfn.STOCKHISTORY(B45,S45,S45,0,0 )</f>
        <v>44929</v>
      </c>
      <c r="U45" s="17" vm="89">
        <f ca="1"/>
        <v>43.74</v>
      </c>
      <c r="V45" s="7">
        <f t="shared" ca="1" si="5"/>
        <v>-5.189757658893468E-2</v>
      </c>
    </row>
    <row r="46" spans="1:22" x14ac:dyDescent="0.25">
      <c r="A46" t="s">
        <v>51</v>
      </c>
      <c r="B46" t="e" vm="90">
        <v>#VALUE!</v>
      </c>
      <c r="D46" t="str" cm="1">
        <f t="array" ref="D46">_FV(B46,"Ticker symbol",TRUE)</f>
        <v>PAK</v>
      </c>
      <c r="E46" cm="1">
        <f t="array" ref="E46">_FV(B46,"Price")</f>
        <v>14.04</v>
      </c>
      <c r="F46" s="1" cm="1">
        <f t="array" ref="F46">_FV(B46,"Change (%)",TRUE)</f>
        <v>-4.2550000000000001E-3</v>
      </c>
      <c r="G46" s="2" cm="1">
        <f t="array" ref="G46">_FV(B46,"52 week high",TRUE)</f>
        <v>17.989999999999998</v>
      </c>
      <c r="H46" s="2" cm="1">
        <f t="array" ref="H46">_FV(B46,"52 week low",TRUE)</f>
        <v>12</v>
      </c>
      <c r="I46" s="3" cm="1">
        <f t="array" ref="I46">_FV(B46,"Market cap",TRUE)/1000000</f>
        <v>26.1601</v>
      </c>
      <c r="J46" s="14" cm="1">
        <f t="array" ref="J46">_FV(B46,"Volume")</f>
        <v>2789</v>
      </c>
      <c r="K46" s="14" cm="1">
        <f t="array" ref="K46">_FV(B46,"Volume average",TRUE)</f>
        <v>31597</v>
      </c>
      <c r="L46" s="28">
        <f t="shared" si="0"/>
        <v>0.44362187999999997</v>
      </c>
      <c r="P46" s="7">
        <f t="shared" si="1"/>
        <v>8.826787353229737E-2</v>
      </c>
      <c r="Q46" s="7">
        <f t="shared" si="2"/>
        <v>0.28133903133903138</v>
      </c>
      <c r="R46" s="7">
        <f t="shared" si="3"/>
        <v>0.16999999999999993</v>
      </c>
      <c r="S46" s="16">
        <f t="shared" si="4"/>
        <v>44929</v>
      </c>
      <c r="T46" cm="1" vm="2">
        <f t="array" aca="1" ref="T46:U46" ca="1">_xlfn.STOCKHISTORY(B46,S46,S46,0,0 )</f>
        <v>44929</v>
      </c>
      <c r="U46" s="17" vm="91">
        <f ca="1"/>
        <v>14.87</v>
      </c>
      <c r="V46" s="7">
        <f t="shared" ca="1" si="5"/>
        <v>-5.5817081371889676E-2</v>
      </c>
    </row>
    <row r="47" spans="1:22" x14ac:dyDescent="0.25">
      <c r="A47" t="s">
        <v>50</v>
      </c>
      <c r="B47" t="e" vm="92">
        <v>#VALUE!</v>
      </c>
      <c r="D47" t="str" cm="1">
        <f t="array" ref="D47">_FV(B47,"Ticker symbol",TRUE)</f>
        <v>EGPT</v>
      </c>
      <c r="E47" cm="1">
        <f t="array" ref="E47">_FV(B47,"Price")</f>
        <v>18.350000000000001</v>
      </c>
      <c r="F47" s="1" cm="1">
        <f t="array" ref="F47">_FV(B47,"Change (%)",TRUE)</f>
        <v>-5.4200000000000003E-3</v>
      </c>
      <c r="G47" s="2" cm="1">
        <f t="array" ref="G47">_FV(B47,"52 week high",TRUE)</f>
        <v>21.59</v>
      </c>
      <c r="H47" s="2" cm="1">
        <f t="array" ref="H47">_FV(B47,"52 week low",TRUE)</f>
        <v>15.73</v>
      </c>
      <c r="I47" s="3" cm="1">
        <f t="array" ref="I47">_FV(B47,"Market cap",TRUE)/1000000</f>
        <v>15.292249589999999</v>
      </c>
      <c r="J47" s="14" cm="1">
        <f t="array" ref="J47">_FV(B47,"Volume")</f>
        <v>7349</v>
      </c>
      <c r="K47" s="14" cm="1">
        <f t="array" ref="K47">_FV(B47,"Volume average",TRUE)</f>
        <v>5105</v>
      </c>
      <c r="L47" s="28">
        <f t="shared" si="0"/>
        <v>9.3676750000000003E-2</v>
      </c>
      <c r="P47" s="7">
        <f t="shared" si="1"/>
        <v>1.4395690499510283</v>
      </c>
      <c r="Q47" s="7">
        <f t="shared" si="2"/>
        <v>0.17656675749318795</v>
      </c>
      <c r="R47" s="7">
        <f t="shared" si="3"/>
        <v>0.16656071201525746</v>
      </c>
      <c r="S47" s="16">
        <f t="shared" si="4"/>
        <v>44929</v>
      </c>
      <c r="T47" cm="1" vm="2">
        <f t="array" aca="1" ref="T47:U47" ca="1">_xlfn.STOCKHISTORY(B47,S47,S47,0,0 )</f>
        <v>44929</v>
      </c>
      <c r="U47" s="17" vm="93">
        <f ca="1"/>
        <v>20.8</v>
      </c>
      <c r="V47" s="7">
        <f t="shared" ca="1" si="5"/>
        <v>-0.11778846153846145</v>
      </c>
    </row>
    <row r="48" spans="1:22" x14ac:dyDescent="0.25">
      <c r="A48" t="s">
        <v>52</v>
      </c>
      <c r="B48" t="e" vm="94">
        <v>#VALUE!</v>
      </c>
      <c r="D48" t="str" cm="1">
        <f t="array" ref="D48">_FV(B48,"Ticker symbol",TRUE)</f>
        <v>TUR</v>
      </c>
      <c r="E48" cm="1">
        <f t="array" ref="E48">_FV(B48,"Price")</f>
        <v>34.590000000000003</v>
      </c>
      <c r="F48" s="1" cm="1">
        <f t="array" ref="F48">_FV(B48,"Change (%)",TRUE)</f>
        <v>2.5193E-2</v>
      </c>
      <c r="G48" s="2" cm="1">
        <f t="array" ref="G48">_FV(B48,"52 week high",TRUE)</f>
        <v>38.1738</v>
      </c>
      <c r="H48" s="2" cm="1">
        <f t="array" ref="H48">_FV(B48,"52 week low",TRUE)</f>
        <v>19.836200000000002</v>
      </c>
      <c r="I48" s="3" cm="1">
        <f t="array" ref="I48">_FV(B48,"Market cap",TRUE)/1000000</f>
        <v>202.75542793</v>
      </c>
      <c r="J48" s="14" cm="1">
        <f t="array" ref="J48">_FV(B48,"Volume")</f>
        <v>114552</v>
      </c>
      <c r="K48" s="14" cm="1">
        <f t="array" ref="K48">_FV(B48,"Volume average",TRUE)</f>
        <v>168849</v>
      </c>
      <c r="L48" s="28">
        <f t="shared" si="0"/>
        <v>5.8404869100000001</v>
      </c>
      <c r="P48" s="7">
        <f t="shared" si="1"/>
        <v>0.67842865518895579</v>
      </c>
      <c r="Q48" s="7">
        <f t="shared" si="2"/>
        <v>0.1036079791847353</v>
      </c>
      <c r="R48" s="7">
        <f t="shared" si="3"/>
        <v>0.74378157106703902</v>
      </c>
      <c r="S48" s="16">
        <f t="shared" si="4"/>
        <v>44929</v>
      </c>
      <c r="T48" cm="1" vm="2">
        <f t="array" aca="1" ref="T48:U48" ca="1">_xlfn.STOCKHISTORY(B48,S48,S48,0,0 )</f>
        <v>44929</v>
      </c>
      <c r="U48" s="17" vm="95">
        <f ca="1"/>
        <v>37.76</v>
      </c>
      <c r="V48" s="7">
        <f t="shared" ca="1" si="5"/>
        <v>-8.3951271186440524E-2</v>
      </c>
    </row>
    <row r="51" spans="2:22" x14ac:dyDescent="0.25">
      <c r="B51" t="s">
        <v>110</v>
      </c>
      <c r="V51" s="7">
        <f ca="1">AVERAGE(V2:V48)</f>
        <v>9.0347332184074008E-2</v>
      </c>
    </row>
    <row r="52" spans="2:22" x14ac:dyDescent="0.25">
      <c r="B52" t="s">
        <v>111</v>
      </c>
      <c r="V52" s="7">
        <f ca="1">MEDIAN(V2:V48)</f>
        <v>6.1467889908256801E-2</v>
      </c>
    </row>
    <row r="53" spans="2:22" x14ac:dyDescent="0.25">
      <c r="B53" t="s">
        <v>112</v>
      </c>
      <c r="V53" s="7">
        <f ca="1">MAX(V2:V48)</f>
        <v>0.43698732289336317</v>
      </c>
    </row>
    <row r="54" spans="2:22" x14ac:dyDescent="0.25">
      <c r="B54" t="s">
        <v>113</v>
      </c>
      <c r="V54" s="7">
        <f ca="1">MIN(V2:V48)</f>
        <v>-0.11778846153846145</v>
      </c>
    </row>
    <row r="55" spans="2:22" x14ac:dyDescent="0.25">
      <c r="B55" t="s">
        <v>114</v>
      </c>
      <c r="Q55" s="7">
        <f ca="1">V55/47</f>
        <v>0.78723404255319152</v>
      </c>
      <c r="V55" s="29">
        <f ca="1">COUNTIF(V2:V48,"&gt;0")</f>
        <v>37</v>
      </c>
    </row>
    <row r="56" spans="2:22" x14ac:dyDescent="0.25">
      <c r="B56" t="s">
        <v>115</v>
      </c>
      <c r="Q56" s="7">
        <f ca="1">V56/47</f>
        <v>0.21276595744680851</v>
      </c>
      <c r="V56" s="29">
        <f ca="1">COUNTIF(V2:V48,"&lt;0")</f>
        <v>10</v>
      </c>
    </row>
  </sheetData>
  <autoFilter ref="A1:V48" xr:uid="{E9289D35-0B8A-445D-95E6-98D23230C95A}">
    <sortState xmlns:xlrd2="http://schemas.microsoft.com/office/spreadsheetml/2017/richdata2" ref="A2:V48">
      <sortCondition descending="1" ref="V1:V48"/>
    </sortState>
  </autoFilter>
  <phoneticPr fontId="1" type="noConversion"/>
  <conditionalFormatting sqref="F1:F1048576">
    <cfRule type="colorScale" priority="53">
      <colorScale>
        <cfvo type="min"/>
        <cfvo type="percentile" val="50"/>
        <cfvo type="max"/>
        <color rgb="FF63BE7B"/>
        <color rgb="FFFFEB84"/>
        <color rgb="FFF8696B"/>
      </colorScale>
    </cfRule>
  </conditionalFormatting>
  <conditionalFormatting sqref="F2:F48">
    <cfRule type="colorScale" priority="15">
      <colorScale>
        <cfvo type="min"/>
        <cfvo type="percentile" val="50"/>
        <cfvo type="max"/>
        <color rgb="FFF8696B"/>
        <color rgb="FFFFEB84"/>
        <color rgb="FF63BE7B"/>
      </colorScale>
    </cfRule>
  </conditionalFormatting>
  <conditionalFormatting sqref="I2:I14 I16:I39">
    <cfRule type="colorScale" priority="2">
      <colorScale>
        <cfvo type="min"/>
        <cfvo type="percentile" val="50"/>
        <cfvo type="max"/>
        <color rgb="FFF8696B"/>
        <color rgb="FFFFEB84"/>
        <color rgb="FF63BE7B"/>
      </colorScale>
    </cfRule>
  </conditionalFormatting>
  <conditionalFormatting sqref="I2:I14 I16:I48">
    <cfRule type="colorScale" priority="1">
      <colorScale>
        <cfvo type="min"/>
        <cfvo type="percentile" val="50"/>
        <cfvo type="max"/>
        <color rgb="FFF8696B"/>
        <color rgb="FFFFEB84"/>
        <color rgb="FF63BE7B"/>
      </colorScale>
    </cfRule>
    <cfRule type="colorScale" priority="3">
      <colorScale>
        <cfvo type="min"/>
        <cfvo type="percentile" val="50"/>
        <cfvo type="max"/>
        <color rgb="FF63BE7B"/>
        <color rgb="FFFFEB84"/>
        <color rgb="FFF8696B"/>
      </colorScale>
    </cfRule>
    <cfRule type="colorScale" priority="4">
      <colorScale>
        <cfvo type="min"/>
        <cfvo type="percentile" val="50"/>
        <cfvo type="max"/>
        <color rgb="FFF8696B"/>
        <color rgb="FFFFEB84"/>
        <color rgb="FF63BE7B"/>
      </colorScale>
    </cfRule>
  </conditionalFormatting>
  <conditionalFormatting sqref="I49:I1048576 I1">
    <cfRule type="colorScale" priority="18">
      <colorScale>
        <cfvo type="min"/>
        <cfvo type="percentile" val="50"/>
        <cfvo type="max"/>
        <color rgb="FF63BE7B"/>
        <color rgb="FFFFEB84"/>
        <color rgb="FFF8696B"/>
      </colorScale>
    </cfRule>
  </conditionalFormatting>
  <conditionalFormatting sqref="L2:L14 L16:L39">
    <cfRule type="colorScale" priority="6">
      <colorScale>
        <cfvo type="min"/>
        <cfvo type="percentile" val="50"/>
        <cfvo type="max"/>
        <color rgb="FFF8696B"/>
        <color rgb="FFFFEB84"/>
        <color rgb="FF63BE7B"/>
      </colorScale>
    </cfRule>
  </conditionalFormatting>
  <conditionalFormatting sqref="L2:L14 L16:L48">
    <cfRule type="colorScale" priority="5">
      <colorScale>
        <cfvo type="min"/>
        <cfvo type="percentile" val="50"/>
        <cfvo type="max"/>
        <color rgb="FFF8696B"/>
        <color rgb="FFFFEB84"/>
        <color rgb="FF63BE7B"/>
      </colorScale>
    </cfRule>
  </conditionalFormatting>
  <conditionalFormatting sqref="L1:O1 L6:O14 L2:L5 N2:O5 L16:O1048576">
    <cfRule type="colorScale" priority="16">
      <colorScale>
        <cfvo type="min"/>
        <cfvo type="percentile" val="50"/>
        <cfvo type="max"/>
        <color rgb="FF63BE7B"/>
        <color rgb="FFFFEB84"/>
        <color rgb="FFF8696B"/>
      </colorScale>
    </cfRule>
  </conditionalFormatting>
  <conditionalFormatting sqref="L6:O14 L2:L5 N2:O5 L16:O48">
    <cfRule type="colorScale" priority="17">
      <colorScale>
        <cfvo type="min"/>
        <cfvo type="percentile" val="50"/>
        <cfvo type="max"/>
        <color rgb="FFF8696B"/>
        <color rgb="FFFFEB84"/>
        <color rgb="FF63BE7B"/>
      </colorScale>
    </cfRule>
  </conditionalFormatting>
  <conditionalFormatting sqref="P2:P48">
    <cfRule type="colorScale" priority="7">
      <colorScale>
        <cfvo type="min"/>
        <cfvo type="percentile" val="50"/>
        <cfvo type="max"/>
        <color rgb="FFF8696B"/>
        <color rgb="FFFFEB84"/>
        <color rgb="FF63BE7B"/>
      </colorScale>
    </cfRule>
    <cfRule type="colorScale" priority="8">
      <colorScale>
        <cfvo type="min"/>
        <cfvo type="percentile" val="50"/>
        <cfvo type="max"/>
        <color rgb="FF63BE7B"/>
        <color rgb="FFFFEB84"/>
        <color rgb="FFF8696B"/>
      </colorScale>
    </cfRule>
  </conditionalFormatting>
  <conditionalFormatting sqref="P49:P1048576 P1">
    <cfRule type="colorScale" priority="61">
      <colorScale>
        <cfvo type="min"/>
        <cfvo type="percentile" val="50"/>
        <cfvo type="max"/>
        <color rgb="FF63BE7B"/>
        <color rgb="FFFFEB84"/>
        <color rgb="FFF8696B"/>
      </colorScale>
    </cfRule>
  </conditionalFormatting>
  <conditionalFormatting sqref="Q2:Q48">
    <cfRule type="colorScale" priority="9">
      <colorScale>
        <cfvo type="min"/>
        <cfvo type="percentile" val="50"/>
        <cfvo type="max"/>
        <color rgb="FFF8696B"/>
        <color rgb="FFFFEB84"/>
        <color rgb="FF63BE7B"/>
      </colorScale>
    </cfRule>
    <cfRule type="colorScale" priority="10">
      <colorScale>
        <cfvo type="min"/>
        <cfvo type="percentile" val="50"/>
        <cfvo type="max"/>
        <color rgb="FF63BE7B"/>
        <color rgb="FFFFEB84"/>
        <color rgb="FFF8696B"/>
      </colorScale>
    </cfRule>
  </conditionalFormatting>
  <conditionalFormatting sqref="Q49:Q54 Q1 Q57:Q1048576">
    <cfRule type="colorScale" priority="65">
      <colorScale>
        <cfvo type="min"/>
        <cfvo type="percentile" val="50"/>
        <cfvo type="max"/>
        <color rgb="FF63BE7B"/>
        <color rgb="FFFFEB84"/>
        <color rgb="FFF8696B"/>
      </colorScale>
    </cfRule>
  </conditionalFormatting>
  <conditionalFormatting sqref="R2:R48">
    <cfRule type="colorScale" priority="11">
      <colorScale>
        <cfvo type="min"/>
        <cfvo type="percentile" val="50"/>
        <cfvo type="max"/>
        <color rgb="FFF8696B"/>
        <color rgb="FFFFEB84"/>
        <color rgb="FF63BE7B"/>
      </colorScale>
    </cfRule>
    <cfRule type="colorScale" priority="12">
      <colorScale>
        <cfvo type="min"/>
        <cfvo type="percentile" val="50"/>
        <cfvo type="max"/>
        <color rgb="FF63BE7B"/>
        <color rgb="FFFFEB84"/>
        <color rgb="FFF8696B"/>
      </colorScale>
    </cfRule>
  </conditionalFormatting>
  <conditionalFormatting sqref="R49:T1048576 R1">
    <cfRule type="colorScale" priority="91">
      <colorScale>
        <cfvo type="min"/>
        <cfvo type="percentile" val="50"/>
        <cfvo type="max"/>
        <color rgb="FF63BE7B"/>
        <color rgb="FFFFEB84"/>
        <color rgb="FFF8696B"/>
      </colorScale>
    </cfRule>
  </conditionalFormatting>
  <conditionalFormatting sqref="V2:V48">
    <cfRule type="colorScale" priority="13">
      <colorScale>
        <cfvo type="min"/>
        <cfvo type="percentile" val="50"/>
        <cfvo type="max"/>
        <color rgb="FFF8696B"/>
        <color rgb="FFFFEB84"/>
        <color rgb="FF63BE7B"/>
      </colorScale>
    </cfRule>
    <cfRule type="colorScale" priority="14">
      <colorScale>
        <cfvo type="min"/>
        <cfvo type="percentile" val="50"/>
        <cfvo type="max"/>
        <color rgb="FF63BE7B"/>
        <color rgb="FFFFEB84"/>
        <color rgb="FFF8696B"/>
      </colorScale>
    </cfRule>
  </conditionalFormatting>
  <conditionalFormatting sqref="V49:V50 V1 V57:V1048576">
    <cfRule type="colorScale" priority="20">
      <colorScale>
        <cfvo type="min"/>
        <cfvo type="percentile" val="50"/>
        <cfvo type="max"/>
        <color rgb="FF63BE7B"/>
        <color rgb="FFFFEB84"/>
        <color rgb="FFF8696B"/>
      </colorScale>
    </cfRule>
  </conditionalFormatting>
  <conditionalFormatting sqref="Y1:Y11 Y13:Y1048576">
    <cfRule type="colorScale" priority="73">
      <colorScale>
        <cfvo type="min"/>
        <cfvo type="percentile" val="50"/>
        <cfvo type="max"/>
        <color rgb="FF63BE7B"/>
        <color rgb="FFFFEB84"/>
        <color rgb="FFF8696B"/>
      </colorScale>
    </cfRule>
  </conditionalFormatting>
  <conditionalFormatting sqref="Y2:Y11">
    <cfRule type="colorScale" priority="76">
      <colorScale>
        <cfvo type="min"/>
        <cfvo type="percentile" val="50"/>
        <cfvo type="max"/>
        <color rgb="FFF8696B"/>
        <color rgb="FFFFEB84"/>
        <color rgb="FF63BE7B"/>
      </colorScale>
    </cfRule>
    <cfRule type="colorScale" priority="77">
      <colorScale>
        <cfvo type="min"/>
        <cfvo type="percentile" val="50"/>
        <cfvo type="max"/>
        <color rgb="FFF8696B"/>
        <color rgb="FFFFEB84"/>
        <color rgb="FF63BE7B"/>
      </colorScale>
    </cfRule>
  </conditionalFormatting>
  <conditionalFormatting sqref="AA1:AA11 AA13:AA1048576">
    <cfRule type="colorScale" priority="78">
      <colorScale>
        <cfvo type="min"/>
        <cfvo type="percentile" val="50"/>
        <cfvo type="max"/>
        <color rgb="FF63BE7B"/>
        <color rgb="FFFFEB84"/>
        <color rgb="FFF8696B"/>
      </colorScale>
    </cfRule>
  </conditionalFormatting>
  <conditionalFormatting sqref="AA2:AA11">
    <cfRule type="colorScale" priority="81">
      <colorScale>
        <cfvo type="min"/>
        <cfvo type="percentile" val="50"/>
        <cfvo type="max"/>
        <color rgb="FFF8696B"/>
        <color rgb="FFFFEB84"/>
        <color rgb="FF63BE7B"/>
      </colorScale>
    </cfRule>
    <cfRule type="colorScale" priority="82">
      <colorScale>
        <cfvo type="min"/>
        <cfvo type="percentile" val="50"/>
        <cfvo type="max"/>
        <color rgb="FFF8696B"/>
        <color rgb="FFFFEB84"/>
        <color rgb="FF63BE7B"/>
      </colorScale>
    </cfRule>
  </conditionalFormatting>
  <conditionalFormatting sqref="AB1:AB11 AB13:AB1048576">
    <cfRule type="colorScale" priority="83">
      <colorScale>
        <cfvo type="min"/>
        <cfvo type="percentile" val="50"/>
        <cfvo type="max"/>
        <color rgb="FF63BE7B"/>
        <color rgb="FFFFEB84"/>
        <color rgb="FFF8696B"/>
      </colorScale>
    </cfRule>
  </conditionalFormatting>
  <conditionalFormatting sqref="AB2:AB11">
    <cfRule type="colorScale" priority="86">
      <colorScale>
        <cfvo type="min"/>
        <cfvo type="percentile" val="50"/>
        <cfvo type="max"/>
        <color rgb="FFF8696B"/>
        <color rgb="FFFFEB84"/>
        <color rgb="FF63BE7B"/>
      </colorScale>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A30191-C266-4CA8-BA6A-AB525C025D81}">
  <dimension ref="A1:O26"/>
  <sheetViews>
    <sheetView topLeftCell="A16" workbookViewId="0">
      <selection activeCell="I21" sqref="I21"/>
    </sheetView>
  </sheetViews>
  <sheetFormatPr defaultRowHeight="16.5" x14ac:dyDescent="0.25"/>
  <cols>
    <col min="2" max="2" width="14.375" bestFit="1" customWidth="1"/>
    <col min="3" max="3" width="10.625" style="18" bestFit="1" customWidth="1"/>
    <col min="4" max="4" width="7.5" style="1" hidden="1" customWidth="1"/>
    <col min="5" max="5" width="7.5" style="1" customWidth="1"/>
    <col min="6" max="7" width="11.375" style="18" bestFit="1" customWidth="1"/>
    <col min="8" max="9" width="8.25" style="7" customWidth="1"/>
    <col min="10" max="10" width="9.875" style="16" hidden="1" customWidth="1"/>
    <col min="11" max="11" width="12.875" style="17" hidden="1" customWidth="1"/>
    <col min="12" max="12" width="11.375" style="18" bestFit="1" customWidth="1"/>
    <col min="13" max="14" width="9.875" hidden="1" customWidth="1"/>
    <col min="15" max="15" width="9.875" customWidth="1"/>
  </cols>
  <sheetData>
    <row r="1" spans="1:15" x14ac:dyDescent="0.25">
      <c r="C1" s="18" t="s">
        <v>60</v>
      </c>
      <c r="D1" s="1" t="s">
        <v>1</v>
      </c>
      <c r="E1" s="1" t="s">
        <v>1</v>
      </c>
      <c r="F1" s="18" t="s">
        <v>4</v>
      </c>
      <c r="G1" s="18" t="s">
        <v>5</v>
      </c>
      <c r="H1" s="7" t="s">
        <v>3</v>
      </c>
      <c r="I1" s="7" t="s">
        <v>6</v>
      </c>
      <c r="J1" s="16">
        <v>44928</v>
      </c>
      <c r="L1" s="18" t="s">
        <v>61</v>
      </c>
      <c r="N1" t="s">
        <v>13</v>
      </c>
      <c r="O1" t="s">
        <v>13</v>
      </c>
    </row>
    <row r="2" spans="1:15" x14ac:dyDescent="0.25">
      <c r="A2" t="s">
        <v>62</v>
      </c>
      <c r="B2" t="e" vm="96">
        <v>#VALUE!</v>
      </c>
      <c r="C2" s="18" cm="1">
        <f t="array" ref="C2">_FV(B2,"Price")</f>
        <v>1.101</v>
      </c>
      <c r="D2" s="1" cm="1">
        <f t="array" ref="D2">_FV(B2,"Change (%)",TRUE)</f>
        <v>6.0309999999999999E-3</v>
      </c>
      <c r="E2" s="1">
        <f t="shared" ref="E2:E7" si="0">D2</f>
        <v>6.0309999999999999E-3</v>
      </c>
      <c r="F2" s="18" cm="1">
        <f t="array" ref="F2">_FV(B2,"52 week high",TRUE)</f>
        <v>1.1274999999999999</v>
      </c>
      <c r="G2" s="18" cm="1">
        <f t="array" ref="G2">_FV(B2,"52 week low",TRUE)</f>
        <v>0.95340000000000003</v>
      </c>
      <c r="H2" s="7">
        <f t="shared" ref="H2:H7" si="1">F2/C2-1</f>
        <v>2.4069028156221695E-2</v>
      </c>
      <c r="I2" s="7">
        <f t="shared" ref="I2:I7" si="2">C2/G2-1</f>
        <v>0.15481434864694776</v>
      </c>
      <c r="J2" s="16">
        <f>$J$1</f>
        <v>44928</v>
      </c>
      <c r="K2" s="16" cm="1" vm="97">
        <f t="array" aca="1" ref="K2:L2" ca="1">_xlfn.STOCKHISTORY(B2,J2,J2,0,0 )</f>
        <v>44928</v>
      </c>
      <c r="L2" s="18" vm="98">
        <f ca="1"/>
        <v>1.0662</v>
      </c>
      <c r="M2" s="15"/>
      <c r="N2" s="1">
        <f t="shared" ref="N2:N23" ca="1" si="3">C2/L2-1</f>
        <v>3.2639279684862021E-2</v>
      </c>
      <c r="O2" s="7">
        <f t="shared" ref="O2:O7" ca="1" si="4">N2</f>
        <v>3.2639279684862021E-2</v>
      </c>
    </row>
    <row r="3" spans="1:15" x14ac:dyDescent="0.25">
      <c r="A3" t="s">
        <v>81</v>
      </c>
      <c r="B3" t="e" vm="99">
        <v>#VALUE!</v>
      </c>
      <c r="C3" s="18" cm="1">
        <f t="array" ref="C3">_FV(B3,"Price")</f>
        <v>0.74770000000000003</v>
      </c>
      <c r="D3" s="1" cm="1">
        <f t="array" ref="D3">_FV(B3,"Change (%)",TRUE)</f>
        <v>-1.0689999999999999E-3</v>
      </c>
      <c r="E3" s="1">
        <f t="shared" si="0"/>
        <v>-1.0689999999999999E-3</v>
      </c>
      <c r="F3" s="17" cm="1">
        <f t="array" ref="F3">_FV(B3,"52 week high",TRUE)</f>
        <v>0.78559999999999997</v>
      </c>
      <c r="G3" s="17" cm="1">
        <f t="array" ref="G3">_FV(B3,"52 week low",TRUE)</f>
        <v>0.71530000000000005</v>
      </c>
      <c r="H3" s="7">
        <f t="shared" si="1"/>
        <v>5.0688778922027389E-2</v>
      </c>
      <c r="I3" s="7">
        <f t="shared" si="2"/>
        <v>4.5295680134209482E-2</v>
      </c>
      <c r="J3" s="16">
        <f t="shared" ref="J3:J23" si="5">$J$1</f>
        <v>44928</v>
      </c>
      <c r="K3" s="16" cm="1" vm="97">
        <f t="array" aca="1" ref="K3:L3" ca="1">_xlfn.STOCKHISTORY(B3,J3,J3,0,0 )</f>
        <v>44928</v>
      </c>
      <c r="L3" s="18" vm="100">
        <f ca="1"/>
        <v>0.73660000000000003</v>
      </c>
      <c r="M3" s="15"/>
      <c r="N3" s="1">
        <f t="shared" ca="1" si="3"/>
        <v>1.5069237035025829E-2</v>
      </c>
      <c r="O3" s="7">
        <f t="shared" ca="1" si="4"/>
        <v>1.5069237035025829E-2</v>
      </c>
    </row>
    <row r="4" spans="1:15" x14ac:dyDescent="0.25">
      <c r="A4" t="s">
        <v>82</v>
      </c>
      <c r="B4" t="e" vm="101">
        <v>#VALUE!</v>
      </c>
      <c r="C4" s="18" cm="1">
        <f t="array" ref="C4">_FV(B4,"Price")</f>
        <v>0.65690000000000004</v>
      </c>
      <c r="D4" s="1" cm="1">
        <f t="array" ref="D4">_FV(B4,"Change (%)",TRUE)</f>
        <v>2.5950000000000001E-3</v>
      </c>
      <c r="E4" s="1">
        <f t="shared" si="0"/>
        <v>2.5950000000000001E-3</v>
      </c>
      <c r="F4" s="18" cm="1">
        <f t="array" ref="F4">_FV(B4,"52 week high",TRUE)</f>
        <v>0.7157</v>
      </c>
      <c r="G4" s="18" cm="1">
        <f t="array" ref="G4">_FV(B4,"52 week low",TRUE)</f>
        <v>0.6169</v>
      </c>
      <c r="H4" s="7">
        <f t="shared" si="1"/>
        <v>8.9511341147815449E-2</v>
      </c>
      <c r="I4" s="7">
        <f t="shared" si="2"/>
        <v>6.484033068568662E-2</v>
      </c>
      <c r="J4" s="16">
        <f t="shared" si="5"/>
        <v>44928</v>
      </c>
      <c r="K4" s="16" cm="1" vm="97">
        <f t="array" aca="1" ref="K4:L4" ca="1">_xlfn.STOCKHISTORY(B4,J4,J4,0,0 )</f>
        <v>44928</v>
      </c>
      <c r="L4" s="18" vm="102">
        <f ca="1"/>
        <v>0.68020000000000003</v>
      </c>
      <c r="M4" s="15"/>
      <c r="N4" s="1">
        <f t="shared" ca="1" si="3"/>
        <v>-3.4254630990884993E-2</v>
      </c>
      <c r="O4" s="7">
        <f t="shared" ca="1" si="4"/>
        <v>-3.4254630990884993E-2</v>
      </c>
    </row>
    <row r="5" spans="1:15" x14ac:dyDescent="0.25">
      <c r="A5" t="s">
        <v>83</v>
      </c>
      <c r="B5" t="e" vm="103">
        <v>#VALUE!</v>
      </c>
      <c r="C5" s="18" cm="1">
        <f t="array" ref="C5">_FV(B5,"Price")</f>
        <v>0.60980000000000001</v>
      </c>
      <c r="D5" s="1" cm="1">
        <f t="array" ref="D5">_FV(B5,"Change (%)",TRUE)</f>
        <v>3.4560000000000003E-3</v>
      </c>
      <c r="E5" s="1">
        <f t="shared" si="0"/>
        <v>3.4560000000000003E-3</v>
      </c>
      <c r="F5" s="17" cm="1">
        <f t="array" ref="F5">_FV(B5,"52 week high",TRUE)</f>
        <v>0.65380000000000005</v>
      </c>
      <c r="G5" s="17" cm="1">
        <f t="array" ref="G5">_FV(B5,"52 week low",TRUE)</f>
        <v>0.55100000000000005</v>
      </c>
      <c r="H5" s="7">
        <f t="shared" si="1"/>
        <v>7.2154804854050569E-2</v>
      </c>
      <c r="I5" s="7">
        <f t="shared" si="2"/>
        <v>0.10671506352087112</v>
      </c>
      <c r="J5" s="16">
        <f t="shared" si="5"/>
        <v>44928</v>
      </c>
      <c r="K5" s="16" cm="1" vm="97">
        <f t="array" aca="1" ref="K5:L5" ca="1">_xlfn.STOCKHISTORY(B5,J5,J5,0,0 )</f>
        <v>44928</v>
      </c>
      <c r="L5" s="18" vm="104">
        <f ca="1"/>
        <v>0.63139999999999996</v>
      </c>
      <c r="M5" s="15"/>
      <c r="N5" s="1">
        <f t="shared" ca="1" si="3"/>
        <v>-3.4209692746278053E-2</v>
      </c>
      <c r="O5" s="7">
        <f t="shared" ca="1" si="4"/>
        <v>-3.4209692746278053E-2</v>
      </c>
    </row>
    <row r="6" spans="1:15" x14ac:dyDescent="0.25">
      <c r="A6" t="s">
        <v>64</v>
      </c>
      <c r="B6" t="e" vm="105">
        <v>#VALUE!</v>
      </c>
      <c r="C6" s="18" cm="1">
        <f t="array" ref="C6">_FV(B6,"Price")</f>
        <v>1.1453</v>
      </c>
      <c r="D6" s="1" cm="1">
        <f t="array" ref="D6">_FV(B6,"Change (%)",TRUE)</f>
        <v>1.487E-3</v>
      </c>
      <c r="E6" s="1">
        <f t="shared" si="0"/>
        <v>1.487E-3</v>
      </c>
      <c r="F6" s="18" cm="1">
        <f t="array" ref="F6">_FV(B6,"52 week high",TRUE)</f>
        <v>1.1692</v>
      </c>
      <c r="G6" s="18" cm="1">
        <f t="array" ref="G6">_FV(B6,"52 week low",TRUE)</f>
        <v>0.98499999999999999</v>
      </c>
      <c r="H6" s="7">
        <f t="shared" si="1"/>
        <v>2.0867894874705417E-2</v>
      </c>
      <c r="I6" s="7">
        <f t="shared" si="2"/>
        <v>0.16274111675126912</v>
      </c>
      <c r="J6" s="16">
        <f t="shared" si="5"/>
        <v>44928</v>
      </c>
      <c r="K6" s="16" cm="1" vm="97">
        <f t="array" aca="1" ref="K6:L6" ca="1">_xlfn.STOCKHISTORY(B6,J6,J6,0,0 )</f>
        <v>44928</v>
      </c>
      <c r="L6" s="18" vm="106">
        <f ca="1"/>
        <v>1.0806</v>
      </c>
      <c r="M6" s="15"/>
      <c r="N6" s="1">
        <f t="shared" ca="1" si="3"/>
        <v>5.9874143994077311E-2</v>
      </c>
      <c r="O6" s="7">
        <f t="shared" ca="1" si="4"/>
        <v>5.9874143994077311E-2</v>
      </c>
    </row>
    <row r="7" spans="1:15" x14ac:dyDescent="0.25">
      <c r="A7" s="5" t="s">
        <v>63</v>
      </c>
      <c r="B7" s="5" t="e" vm="107">
        <v>#VALUE!</v>
      </c>
      <c r="C7" s="22" cm="1">
        <f t="array" ref="C7">_FV(B7,"Price")</f>
        <v>1.2747999999999999</v>
      </c>
      <c r="D7" s="23" cm="1">
        <f t="array" ref="D7">_FV(B7,"Change (%)",TRUE)</f>
        <v>2.7529999999999998E-3</v>
      </c>
      <c r="E7" s="23">
        <f t="shared" si="0"/>
        <v>2.7529999999999998E-3</v>
      </c>
      <c r="F7" s="24" cm="1">
        <f t="array" ref="F7">_FV(B7,"52 week high",TRUE)</f>
        <v>1.3144</v>
      </c>
      <c r="G7" s="24" cm="1">
        <f t="array" ref="G7">_FV(B7,"52 week low",TRUE)</f>
        <v>1.0382</v>
      </c>
      <c r="H7" s="8">
        <f t="shared" si="1"/>
        <v>3.1063696266081076E-2</v>
      </c>
      <c r="I7" s="8">
        <f t="shared" si="2"/>
        <v>0.2278944326719321</v>
      </c>
      <c r="J7" s="16">
        <f t="shared" si="5"/>
        <v>44928</v>
      </c>
      <c r="K7" s="25" cm="1" vm="97">
        <f t="array" aca="1" ref="K7:L7" ca="1">_xlfn.STOCKHISTORY(B7,J7,J7,0,0 )</f>
        <v>44928</v>
      </c>
      <c r="L7" s="22" vm="108">
        <f ca="1"/>
        <v>1.2044999999999999</v>
      </c>
      <c r="M7" s="26"/>
      <c r="N7" s="23">
        <f t="shared" ca="1" si="3"/>
        <v>5.8364466583644692E-2</v>
      </c>
      <c r="O7" s="8">
        <f t="shared" ca="1" si="4"/>
        <v>5.8364466583644692E-2</v>
      </c>
    </row>
    <row r="8" spans="1:15" x14ac:dyDescent="0.25">
      <c r="A8" s="21" t="s">
        <v>65</v>
      </c>
      <c r="B8" t="e" vm="109">
        <v>#VALUE!</v>
      </c>
      <c r="C8" s="18" cm="1">
        <f t="array" ref="C8">_FV(B8,"Price")</f>
        <v>7.1706000000000003</v>
      </c>
      <c r="D8" s="1" cm="1">
        <f t="array" ref="D8">_FV(B8,"Change (%)",TRUE)</f>
        <v>7.675999999999999E-4</v>
      </c>
      <c r="E8" s="1">
        <f>1/(D8+1)-1</f>
        <v>-7.6701124217060102E-4</v>
      </c>
      <c r="F8" s="18" cm="1">
        <f t="array" ref="F8">_FV(B8,"52 week high",TRUE)</f>
        <v>7.327</v>
      </c>
      <c r="G8" s="18" cm="1">
        <f t="array" ref="G8">_FV(B8,"52 week low",TRUE)</f>
        <v>6.6905000000000001</v>
      </c>
      <c r="H8" s="7">
        <f t="shared" ref="H8:H14" si="6">C8/G8-1</f>
        <v>7.1758463493012403E-2</v>
      </c>
      <c r="I8" s="7">
        <f t="shared" ref="I8:I14" si="7">F8/C8-1</f>
        <v>2.1811284969179612E-2</v>
      </c>
      <c r="J8" s="16">
        <f t="shared" si="5"/>
        <v>44928</v>
      </c>
      <c r="K8" s="16" cm="1" vm="97">
        <f t="array" aca="1" ref="K8:L8" ca="1">_xlfn.STOCKHISTORY(B8,J8,J8,0,0 )</f>
        <v>44928</v>
      </c>
      <c r="L8" s="18" vm="110">
        <f ca="1"/>
        <v>6.8971999999999998</v>
      </c>
      <c r="M8" s="15"/>
      <c r="N8" s="1">
        <f t="shared" ca="1" si="3"/>
        <v>3.9639273908252726E-2</v>
      </c>
      <c r="O8" s="7">
        <f ca="1">1/(N8+1)-1</f>
        <v>-3.81279111929268E-2</v>
      </c>
    </row>
    <row r="9" spans="1:15" x14ac:dyDescent="0.25">
      <c r="A9" s="21" t="s">
        <v>66</v>
      </c>
      <c r="B9" t="e" vm="111">
        <v>#VALUE!</v>
      </c>
      <c r="C9" s="17" cm="1">
        <f t="array" ref="C9">_FV(B9,"Price")</f>
        <v>141.75</v>
      </c>
      <c r="D9" s="1" cm="1">
        <f t="array" ref="D9">_FV(B9,"Change (%)",TRUE)</f>
        <v>-5.5420000000000001E-3</v>
      </c>
      <c r="E9" s="1">
        <f>1/(D9+1)-1</f>
        <v>5.5728849282725701E-3</v>
      </c>
      <c r="F9" s="17" cm="1">
        <f t="array" ref="F9">_FV(B9,"52 week high",TRUE)</f>
        <v>151.94</v>
      </c>
      <c r="G9" s="17" cm="1">
        <f t="array" ref="G9">_FV(B9,"52 week low",TRUE)</f>
        <v>127.21</v>
      </c>
      <c r="H9" s="7">
        <f t="shared" si="6"/>
        <v>0.11429919031522684</v>
      </c>
      <c r="I9" s="7">
        <f t="shared" si="7"/>
        <v>7.1887125220458481E-2</v>
      </c>
      <c r="J9" s="16">
        <f t="shared" si="5"/>
        <v>44928</v>
      </c>
      <c r="K9" s="16" cm="1" vm="97">
        <f t="array" aca="1" ref="K9:L9" ca="1">_xlfn.STOCKHISTORY(B9,J9,J9,0,0 )</f>
        <v>44928</v>
      </c>
      <c r="L9" s="17" vm="112">
        <f ca="1"/>
        <v>130.72999999999999</v>
      </c>
      <c r="M9" s="15"/>
      <c r="N9" s="1">
        <f t="shared" ca="1" si="3"/>
        <v>8.4295876998393693E-2</v>
      </c>
      <c r="O9" s="7">
        <f t="shared" ref="O9:O23" ca="1" si="8">1/(N9+1)-1</f>
        <v>-7.7742504409171076E-2</v>
      </c>
    </row>
    <row r="10" spans="1:15" x14ac:dyDescent="0.25">
      <c r="A10" s="21" t="s">
        <v>67</v>
      </c>
      <c r="B10" t="e" vm="113">
        <v>#VALUE!</v>
      </c>
      <c r="C10" s="17" cm="1">
        <f t="array" ref="C10">_FV(B10,"Price")</f>
        <v>1304.08</v>
      </c>
      <c r="D10" s="1" cm="1">
        <f t="array" ref="D10">_FV(B10,"Change (%)",TRUE)</f>
        <v>3.9029999999999998E-3</v>
      </c>
      <c r="E10" s="1">
        <f t="shared" ref="E10:E23" si="9">1/(D10+1)-1</f>
        <v>-3.8878258158407952E-3</v>
      </c>
      <c r="F10" s="17" cm="1">
        <f t="array" ref="F10">_FV(B10,"52 week high",TRUE)</f>
        <v>1445.82</v>
      </c>
      <c r="G10" s="17" cm="1">
        <f t="array" ref="G10">_FV(B10,"52 week low",TRUE)</f>
        <v>1215.42</v>
      </c>
      <c r="H10" s="7">
        <f t="shared" si="6"/>
        <v>7.2945977522173244E-2</v>
      </c>
      <c r="I10" s="7">
        <f t="shared" si="7"/>
        <v>0.10868965094165994</v>
      </c>
      <c r="J10" s="16">
        <f t="shared" si="5"/>
        <v>44928</v>
      </c>
      <c r="K10" s="16" cm="1" vm="97">
        <f t="array" aca="1" ref="K10:L10" ca="1">_xlfn.STOCKHISTORY(B10,J10,J10,0,0 )</f>
        <v>44928</v>
      </c>
      <c r="L10" s="17" vm="114">
        <f ca="1"/>
        <v>1269.03</v>
      </c>
      <c r="M10" s="15"/>
      <c r="N10" s="1">
        <f t="shared" ca="1" si="3"/>
        <v>2.7619520421108934E-2</v>
      </c>
      <c r="O10" s="7">
        <f t="shared" ca="1" si="8"/>
        <v>-2.68771854487454E-2</v>
      </c>
    </row>
    <row r="11" spans="1:15" x14ac:dyDescent="0.25">
      <c r="A11" s="21" t="s">
        <v>68</v>
      </c>
      <c r="B11" t="e" vm="115">
        <v>#VALUE!</v>
      </c>
      <c r="C11" s="19" cm="1">
        <f t="array" ref="C11">_FV(B11,"Price")</f>
        <v>31.652000000000001</v>
      </c>
      <c r="D11" s="1" cm="1">
        <f t="array" ref="D11">_FV(B11,"Change (%)",TRUE)</f>
        <v>-6.3180000000000002E-5</v>
      </c>
      <c r="E11" s="1">
        <f t="shared" si="9"/>
        <v>6.318399196469926E-5</v>
      </c>
      <c r="F11" s="19" cm="1">
        <f t="array" ref="F11">_FV(B11,"52 week high",TRUE)</f>
        <v>32.408000000000001</v>
      </c>
      <c r="G11" s="19" cm="1">
        <f t="array" ref="G11">_FV(B11,"52 week low",TRUE)</f>
        <v>29.599</v>
      </c>
      <c r="H11" s="7">
        <f t="shared" si="6"/>
        <v>6.9360451366600184E-2</v>
      </c>
      <c r="I11" s="7">
        <f t="shared" si="7"/>
        <v>2.3884746619486918E-2</v>
      </c>
      <c r="J11" s="16">
        <f t="shared" si="5"/>
        <v>44928</v>
      </c>
      <c r="K11" s="16" cm="1" vm="97">
        <f t="array" aca="1" ref="K11:L11" ca="1">_xlfn.STOCKHISTORY(B11,J11,J11,0,0 )</f>
        <v>44928</v>
      </c>
      <c r="L11" s="19" vm="116">
        <f ca="1"/>
        <v>30.728000000000002</v>
      </c>
      <c r="M11" s="15"/>
      <c r="N11" s="1">
        <f t="shared" ca="1" si="3"/>
        <v>3.0070294194220137E-2</v>
      </c>
      <c r="O11" s="7">
        <f t="shared" ca="1" si="8"/>
        <v>-2.9192468090483925E-2</v>
      </c>
    </row>
    <row r="12" spans="1:15" x14ac:dyDescent="0.25">
      <c r="A12" s="21" t="s">
        <v>69</v>
      </c>
      <c r="B12" t="e" vm="117">
        <v>#VALUE!</v>
      </c>
      <c r="C12" s="18" cm="1">
        <f t="array" ref="C12">_FV(B12,"Price")</f>
        <v>1.3393999999999999</v>
      </c>
      <c r="D12" s="1" cm="1">
        <f t="array" ref="D12">_FV(B12,"Change (%)",TRUE)</f>
        <v>-1.044E-3</v>
      </c>
      <c r="E12" s="1">
        <f t="shared" si="9"/>
        <v>1.0450910750823272E-3</v>
      </c>
      <c r="F12" s="18" cm="1">
        <f t="array" ref="F12">_FV(B12,"52 week high",TRUE)</f>
        <v>1.4491000000000001</v>
      </c>
      <c r="G12" s="18" cm="1">
        <f t="array" ref="G12">_FV(B12,"52 week low",TRUE)</f>
        <v>1.3028</v>
      </c>
      <c r="H12" s="7">
        <f t="shared" si="6"/>
        <v>2.8093337427080201E-2</v>
      </c>
      <c r="I12" s="7">
        <f t="shared" si="7"/>
        <v>8.1902344333283583E-2</v>
      </c>
      <c r="J12" s="16">
        <f t="shared" si="5"/>
        <v>44928</v>
      </c>
      <c r="K12" s="16" cm="1" vm="97">
        <f t="array" aca="1" ref="K12:L12" ca="1">_xlfn.STOCKHISTORY(B12,J12,J12,0,0 )</f>
        <v>44928</v>
      </c>
      <c r="L12" s="18" vm="118">
        <f ca="1"/>
        <v>1.3412999999999999</v>
      </c>
      <c r="M12" s="15"/>
      <c r="N12" s="1">
        <f t="shared" ca="1" si="3"/>
        <v>-1.4165361962275025E-3</v>
      </c>
      <c r="O12" s="7">
        <f t="shared" ca="1" si="8"/>
        <v>1.418545617440703E-3</v>
      </c>
    </row>
    <row r="13" spans="1:15" x14ac:dyDescent="0.25">
      <c r="A13" s="21" t="s">
        <v>70</v>
      </c>
      <c r="B13" t="e" vm="119">
        <v>#VALUE!</v>
      </c>
      <c r="C13" s="19" cm="1">
        <f t="array" ref="C13">_FV(B13,"Price")</f>
        <v>4.5529999999999999</v>
      </c>
      <c r="D13" s="1" cm="1">
        <f t="array" ref="D13">_FV(B13,"Change (%)",TRUE)</f>
        <v>-4.3909999999999999E-4</v>
      </c>
      <c r="E13" s="1">
        <f t="shared" si="9"/>
        <v>4.3929289350952416E-4</v>
      </c>
      <c r="F13" s="19" cm="1">
        <f t="array" ref="F13">_FV(B13,"52 week high",TRUE)</f>
        <v>4.7469999999999999</v>
      </c>
      <c r="G13" s="19" cm="1">
        <f t="array" ref="G13">_FV(B13,"52 week low",TRUE)</f>
        <v>4.22</v>
      </c>
      <c r="H13" s="7">
        <f t="shared" si="6"/>
        <v>7.8909952606635025E-2</v>
      </c>
      <c r="I13" s="7">
        <f t="shared" si="7"/>
        <v>4.2609268614100637E-2</v>
      </c>
      <c r="J13" s="16">
        <f t="shared" si="5"/>
        <v>44928</v>
      </c>
      <c r="K13" s="16" cm="1" vm="97">
        <f t="array" aca="1" ref="K13:L13" ca="1">_xlfn.STOCKHISTORY(B13,J13,J13,0,0 )</f>
        <v>44928</v>
      </c>
      <c r="L13" s="19" vm="120">
        <f ca="1"/>
        <v>4.4000000000000004</v>
      </c>
      <c r="M13" s="15"/>
      <c r="N13" s="1">
        <f t="shared" ca="1" si="3"/>
        <v>3.4772727272727177E-2</v>
      </c>
      <c r="O13" s="7">
        <f t="shared" ca="1" si="8"/>
        <v>-3.3604216999780223E-2</v>
      </c>
    </row>
    <row r="14" spans="1:15" x14ac:dyDescent="0.25">
      <c r="A14" s="21" t="s">
        <v>71</v>
      </c>
      <c r="B14" t="e" vm="121">
        <v>#VALUE!</v>
      </c>
      <c r="C14" s="17" cm="1">
        <f t="array" ref="C14">_FV(B14,"Price")</f>
        <v>34.67</v>
      </c>
      <c r="D14" s="1" cm="1">
        <f t="array" ref="D14">_FV(B14,"Change (%)",TRUE)</f>
        <v>1.444E-3</v>
      </c>
      <c r="E14" s="1">
        <f t="shared" si="9"/>
        <v>-1.4419178705948887E-3</v>
      </c>
      <c r="F14" s="17" cm="1">
        <f t="array" ref="F14">_FV(B14,"52 week high",TRUE)</f>
        <v>38.46</v>
      </c>
      <c r="G14" s="17" cm="1">
        <f t="array" ref="G14">_FV(B14,"52 week low",TRUE)</f>
        <v>32.56</v>
      </c>
      <c r="H14" s="7">
        <f t="shared" si="6"/>
        <v>6.4803439803439833E-2</v>
      </c>
      <c r="I14" s="7">
        <f t="shared" si="7"/>
        <v>0.10931641188347263</v>
      </c>
      <c r="J14" s="16">
        <f t="shared" si="5"/>
        <v>44928</v>
      </c>
      <c r="K14" s="16" cm="1" vm="97">
        <f t="array" aca="1" ref="K14:L14" ca="1">_xlfn.STOCKHISTORY(B14,J14,J14,0,0 )</f>
        <v>44928</v>
      </c>
      <c r="L14" s="17" vm="122">
        <f ca="1"/>
        <v>34.54</v>
      </c>
      <c r="M14" s="15"/>
      <c r="N14" s="1">
        <f t="shared" ca="1" si="3"/>
        <v>3.7637521713955735E-3</v>
      </c>
      <c r="O14" s="7">
        <f t="shared" ca="1" si="8"/>
        <v>-3.7496394577445358E-3</v>
      </c>
    </row>
    <row r="15" spans="1:15" x14ac:dyDescent="0.25">
      <c r="A15" s="21" t="s">
        <v>72</v>
      </c>
      <c r="B15" t="e" vm="123">
        <v>#VALUE!</v>
      </c>
      <c r="C15" s="18" cm="1">
        <f t="array" ref="C15">_FV(B15,"Price")</f>
        <v>82.668000000000006</v>
      </c>
      <c r="D15" s="1" cm="1">
        <f t="array" ref="D15">_FV(B15,"Change (%)",TRUE)</f>
        <v>-9.9090000000000007E-4</v>
      </c>
      <c r="E15" s="1">
        <f t="shared" si="9"/>
        <v>9.918828567228033E-4</v>
      </c>
      <c r="F15" s="18" cm="1">
        <f t="array" ref="F15">_FV(B15,"52 week high",TRUE)</f>
        <v>83.262500000000003</v>
      </c>
      <c r="G15" s="18" cm="1">
        <f t="array" ref="G15">_FV(B15,"52 week low",TRUE)</f>
        <v>78.38</v>
      </c>
      <c r="H15" s="7">
        <f t="shared" ref="H15:H23" si="10">C15/G15-1</f>
        <v>5.4707833631028491E-2</v>
      </c>
      <c r="I15" s="7">
        <f t="shared" ref="I15:I23" si="11">F15/C15-1</f>
        <v>7.1914162674795445E-3</v>
      </c>
      <c r="J15" s="16">
        <f t="shared" si="5"/>
        <v>44928</v>
      </c>
      <c r="K15" s="16" cm="1" vm="97">
        <f t="array" aca="1" ref="K15:L15" ca="1">_xlfn.STOCKHISTORY(B15,J15,J15,0,0 )</f>
        <v>44928</v>
      </c>
      <c r="L15" s="18" vm="124">
        <f ca="1"/>
        <v>82.745000000000005</v>
      </c>
      <c r="M15" s="15"/>
      <c r="N15" s="1">
        <f t="shared" ca="1" si="3"/>
        <v>-9.3056982295003365E-4</v>
      </c>
      <c r="O15" s="7">
        <f t="shared" ca="1" si="8"/>
        <v>9.3143658973238175E-4</v>
      </c>
    </row>
    <row r="16" spans="1:15" x14ac:dyDescent="0.25">
      <c r="A16" s="21" t="s">
        <v>73</v>
      </c>
      <c r="B16" t="e" vm="125">
        <v>#VALUE!</v>
      </c>
      <c r="C16" s="20" cm="1">
        <f t="array" ref="C16">_FV(B16,"Price")</f>
        <v>15165</v>
      </c>
      <c r="D16" s="1" cm="1">
        <f t="array" ref="D16">_FV(B16,"Change (%)",TRUE)</f>
        <v>-9.881E-4</v>
      </c>
      <c r="E16" s="1">
        <f t="shared" si="9"/>
        <v>9.8907730728736709E-4</v>
      </c>
      <c r="F16" s="20" cm="1">
        <f t="array" ref="F16">_FV(B16,"52 week high",TRUE)</f>
        <v>15760</v>
      </c>
      <c r="G16" s="20" cm="1">
        <f t="array" ref="G16">_FV(B16,"52 week low",TRUE)</f>
        <v>14560</v>
      </c>
      <c r="H16" s="7">
        <f t="shared" si="10"/>
        <v>4.1552197802197766E-2</v>
      </c>
      <c r="I16" s="7">
        <f t="shared" si="11"/>
        <v>3.9235080778107445E-2</v>
      </c>
      <c r="J16" s="16">
        <f t="shared" si="5"/>
        <v>44928</v>
      </c>
      <c r="K16" s="16" cm="1" vm="97">
        <f t="array" aca="1" ref="K16:L16" ca="1">_xlfn.STOCKHISTORY(B16,J16,J16,0,0 )</f>
        <v>44928</v>
      </c>
      <c r="L16" s="20" vm="126">
        <f ca="1"/>
        <v>15570</v>
      </c>
      <c r="M16" s="15"/>
      <c r="N16" s="1">
        <f t="shared" ca="1" si="3"/>
        <v>-2.6011560693641633E-2</v>
      </c>
      <c r="O16" s="7">
        <f t="shared" ca="1" si="8"/>
        <v>2.6706231454005858E-2</v>
      </c>
    </row>
    <row r="17" spans="1:15" x14ac:dyDescent="0.25">
      <c r="A17" s="21" t="s">
        <v>74</v>
      </c>
      <c r="B17" t="e" vm="127">
        <v>#VALUE!</v>
      </c>
      <c r="C17" s="20" cm="1">
        <f t="array" ref="C17">_FV(B17,"Price")</f>
        <v>23725</v>
      </c>
      <c r="D17" s="1" cm="1">
        <f t="array" ref="D17">_FV(B17,"Change (%)",TRUE)</f>
        <v>-1.0530000000000001E-3</v>
      </c>
      <c r="E17" s="1">
        <f t="shared" si="9"/>
        <v>1.0541099778065277E-3</v>
      </c>
      <c r="F17" s="20" cm="1">
        <f t="array" ref="F17">_FV(B17,"52 week high",TRUE)</f>
        <v>24876</v>
      </c>
      <c r="G17" s="20" cm="1">
        <f t="array" ref="G17">_FV(B17,"52 week low",TRUE)</f>
        <v>23337</v>
      </c>
      <c r="H17" s="7">
        <f t="shared" si="10"/>
        <v>1.6625958777906291E-2</v>
      </c>
      <c r="I17" s="7">
        <f t="shared" si="11"/>
        <v>4.8514225500526864E-2</v>
      </c>
      <c r="J17" s="16">
        <f t="shared" si="5"/>
        <v>44928</v>
      </c>
      <c r="K17" s="16" cm="1" vm="97">
        <f t="array" aca="1" ref="K17:L17" ca="1">_xlfn.STOCKHISTORY(B17,J17,J17,0,0 )</f>
        <v>44928</v>
      </c>
      <c r="L17" s="20" vm="128">
        <f ca="1"/>
        <v>23610</v>
      </c>
      <c r="M17" s="15"/>
      <c r="N17" s="1">
        <f t="shared" ca="1" si="3"/>
        <v>4.8708174502329893E-3</v>
      </c>
      <c r="O17" s="7">
        <f t="shared" ca="1" si="8"/>
        <v>-4.8472075869336884E-3</v>
      </c>
    </row>
    <row r="18" spans="1:15" x14ac:dyDescent="0.25">
      <c r="A18" s="21" t="s">
        <v>75</v>
      </c>
      <c r="B18" t="e" vm="129">
        <v>#VALUE!</v>
      </c>
      <c r="C18" s="19" cm="1">
        <f t="array" ref="C18">_FV(B18,"Price")</f>
        <v>55.68</v>
      </c>
      <c r="D18" s="1" cm="1">
        <f t="array" ref="D18">_FV(B18,"Change (%)",TRUE)</f>
        <v>3.6049999999999997E-3</v>
      </c>
      <c r="E18" s="1">
        <f t="shared" si="9"/>
        <v>-3.5920506573802191E-3</v>
      </c>
      <c r="F18" s="19" cm="1">
        <f t="array" ref="F18">_FV(B18,"52 week high",TRUE)</f>
        <v>59.203000000000003</v>
      </c>
      <c r="G18" s="19" cm="1">
        <f t="array" ref="G18">_FV(B18,"52 week low",TRUE)</f>
        <v>53.62</v>
      </c>
      <c r="H18" s="7">
        <f t="shared" si="10"/>
        <v>3.8418500559492808E-2</v>
      </c>
      <c r="I18" s="7">
        <f t="shared" si="11"/>
        <v>6.327227011494263E-2</v>
      </c>
      <c r="J18" s="16">
        <f t="shared" si="5"/>
        <v>44928</v>
      </c>
      <c r="K18" s="16" cm="1" vm="97">
        <f t="array" aca="1" ref="K18:L18" ca="1">_xlfn.STOCKHISTORY(B18,J18,J18,0,0 )</f>
        <v>44928</v>
      </c>
      <c r="L18" s="19" vm="130">
        <f ca="1"/>
        <v>55.7</v>
      </c>
      <c r="M18" s="15"/>
      <c r="N18" s="1">
        <f t="shared" ca="1" si="3"/>
        <v>-3.5906642728911198E-4</v>
      </c>
      <c r="O18" s="7">
        <f t="shared" ca="1" si="8"/>
        <v>3.5919540229900626E-4</v>
      </c>
    </row>
    <row r="19" spans="1:15" x14ac:dyDescent="0.25">
      <c r="A19" s="21" t="s">
        <v>76</v>
      </c>
      <c r="B19" t="e" vm="131">
        <v>#VALUE!</v>
      </c>
      <c r="C19" s="18" cm="1">
        <f t="array" ref="C19">_FV(B19,"Price")</f>
        <v>18.453700000000001</v>
      </c>
      <c r="D19" s="1" cm="1">
        <f t="array" ref="D19">_FV(B19,"Change (%)",TRUE)</f>
        <v>-1.2362999999999999E-2</v>
      </c>
      <c r="E19" s="1">
        <f t="shared" si="9"/>
        <v>1.2517757030164001E-2</v>
      </c>
      <c r="F19" s="18" cm="1">
        <f t="array" ref="F19">_FV(B19,"52 week high",TRUE)</f>
        <v>19.916599999999999</v>
      </c>
      <c r="G19" s="18" cm="1">
        <f t="array" ref="G19">_FV(B19,"52 week low",TRUE)</f>
        <v>16.102699999999999</v>
      </c>
      <c r="H19" s="7">
        <f t="shared" si="10"/>
        <v>0.14600036018804308</v>
      </c>
      <c r="I19" s="7">
        <f t="shared" si="11"/>
        <v>7.9274075117726994E-2</v>
      </c>
      <c r="J19" s="16">
        <f t="shared" si="5"/>
        <v>44928</v>
      </c>
      <c r="K19" s="16" cm="1" vm="97">
        <f t="array" aca="1" ref="K19:L19" ca="1">_xlfn.STOCKHISTORY(B19,J19,J19,0,0 )</f>
        <v>44928</v>
      </c>
      <c r="L19" s="18" vm="132">
        <f ca="1"/>
        <v>16.974299999999999</v>
      </c>
      <c r="M19" s="15"/>
      <c r="N19" s="1">
        <f t="shared" ca="1" si="3"/>
        <v>8.7155287699640205E-2</v>
      </c>
      <c r="O19" s="7">
        <f t="shared" ca="1" si="8"/>
        <v>-8.016820475026698E-2</v>
      </c>
    </row>
    <row r="20" spans="1:15" x14ac:dyDescent="0.25">
      <c r="A20" s="21" t="s">
        <v>77</v>
      </c>
      <c r="B20" t="e" vm="133">
        <v>#VALUE!</v>
      </c>
      <c r="C20" s="18" cm="1">
        <f t="array" ref="C20">_FV(B20,"Price")</f>
        <v>4.8733000000000004</v>
      </c>
      <c r="D20" s="1" cm="1">
        <f t="array" ref="D20">_FV(B20,"Change (%)",TRUE)</f>
        <v>-8.8880000000000001E-3</v>
      </c>
      <c r="E20" s="1">
        <f t="shared" si="9"/>
        <v>8.9677049616996296E-3</v>
      </c>
      <c r="F20" s="18" cm="1">
        <f t="array" ref="F20">_FV(B20,"52 week high",TRUE)</f>
        <v>5.5297000000000001</v>
      </c>
      <c r="G20" s="18" cm="1">
        <f t="array" ref="G20">_FV(B20,"52 week low",TRUE)</f>
        <v>4.694</v>
      </c>
      <c r="H20" s="7">
        <f t="shared" si="10"/>
        <v>3.8197699190456014E-2</v>
      </c>
      <c r="I20" s="7">
        <f t="shared" si="11"/>
        <v>0.13469312375597631</v>
      </c>
      <c r="J20" s="16">
        <f t="shared" si="5"/>
        <v>44928</v>
      </c>
      <c r="K20" s="16" cm="1" vm="97">
        <f t="array" aca="1" ref="K20:L20" ca="1">_xlfn.STOCKHISTORY(B20,J20,J20,0,0 )</f>
        <v>44928</v>
      </c>
      <c r="L20" s="18" vm="134">
        <f ca="1"/>
        <v>5.3632999999999997</v>
      </c>
      <c r="M20" s="15"/>
      <c r="N20" s="1">
        <f t="shared" ca="1" si="3"/>
        <v>-9.1361661663527882E-2</v>
      </c>
      <c r="O20" s="7">
        <f t="shared" ca="1" si="8"/>
        <v>0.10054788336445508</v>
      </c>
    </row>
    <row r="21" spans="1:15" x14ac:dyDescent="0.25">
      <c r="A21" s="21" t="s">
        <v>78</v>
      </c>
      <c r="B21" t="e" vm="135">
        <v>#VALUE!</v>
      </c>
      <c r="C21" s="18" cm="1">
        <f t="array" ref="C21">_FV(B21,"Price")</f>
        <v>94.875</v>
      </c>
      <c r="D21" s="1" cm="1">
        <f t="array" ref="D21">_FV(B21,"Change (%)",TRUE)</f>
        <v>1.4705999999999999E-2</v>
      </c>
      <c r="E21" s="1">
        <f t="shared" si="9"/>
        <v>-1.4492867884885019E-2</v>
      </c>
      <c r="F21" s="18" cm="1">
        <f t="array" ref="F21">_FV(B21,"52 week high",TRUE)</f>
        <v>96.495500000000007</v>
      </c>
      <c r="G21" s="18" cm="1">
        <f t="array" ref="G21">_FV(B21,"52 week low",TRUE)</f>
        <v>53.643999999999998</v>
      </c>
      <c r="H21" s="7">
        <f t="shared" si="10"/>
        <v>0.76860413093729041</v>
      </c>
      <c r="I21" s="7">
        <f t="shared" si="11"/>
        <v>1.7080368906456034E-2</v>
      </c>
      <c r="J21" s="16">
        <f t="shared" si="5"/>
        <v>44928</v>
      </c>
      <c r="K21" s="16" cm="1" vm="97">
        <f t="array" aca="1" ref="K21:L21" ca="1">_xlfn.STOCKHISTORY(B21,J21,J21,0,0 )</f>
        <v>44928</v>
      </c>
      <c r="L21" s="18" vm="136">
        <f ca="1"/>
        <v>70.995500000000007</v>
      </c>
      <c r="M21" s="15"/>
      <c r="N21" s="1">
        <f t="shared" ca="1" si="3"/>
        <v>0.33635230401926863</v>
      </c>
      <c r="O21" s="7">
        <f t="shared" ca="1" si="8"/>
        <v>-0.25169433465085633</v>
      </c>
    </row>
    <row r="22" spans="1:15" x14ac:dyDescent="0.25">
      <c r="A22" s="21" t="s">
        <v>79</v>
      </c>
      <c r="B22" t="e" vm="137">
        <v>#VALUE!</v>
      </c>
      <c r="C22" s="18" cm="1">
        <f t="array" ref="C22">_FV(B22,"Price")</f>
        <v>26.937100000000001</v>
      </c>
      <c r="D22" s="1" cm="1">
        <f t="array" ref="D22">_FV(B22,"Change (%)",TRUE)</f>
        <v>-1.109E-3</v>
      </c>
      <c r="E22" s="1">
        <f t="shared" si="9"/>
        <v>1.1102312464523756E-3</v>
      </c>
      <c r="F22" s="18" cm="1">
        <f t="array" ref="F22">_FV(B22,"52 week high",TRUE)</f>
        <v>27.240400000000001</v>
      </c>
      <c r="G22" s="18" cm="1">
        <f t="array" ref="G22">_FV(B22,"52 week low",TRUE)</f>
        <v>17.556999999999999</v>
      </c>
      <c r="H22" s="7">
        <f t="shared" si="10"/>
        <v>0.53426553511419961</v>
      </c>
      <c r="I22" s="7">
        <f t="shared" si="11"/>
        <v>1.1259563947121354E-2</v>
      </c>
      <c r="J22" s="16">
        <f t="shared" si="5"/>
        <v>44928</v>
      </c>
      <c r="K22" s="16" cm="1" vm="97">
        <f t="array" aca="1" ref="K22:L22" ca="1">_xlfn.STOCKHISTORY(B22,J22,J22,0,0 )</f>
        <v>44928</v>
      </c>
      <c r="L22" s="18" vm="138">
        <f ca="1"/>
        <v>18.712</v>
      </c>
      <c r="M22" s="15"/>
      <c r="N22" s="1">
        <f t="shared" ca="1" si="3"/>
        <v>0.43956284737067119</v>
      </c>
      <c r="O22" s="7">
        <f t="shared" ca="1" si="8"/>
        <v>-0.30534467333157611</v>
      </c>
    </row>
    <row r="23" spans="1:15" x14ac:dyDescent="0.25">
      <c r="A23" s="21" t="s">
        <v>80</v>
      </c>
      <c r="B23" t="e" vm="139">
        <v>#VALUE!</v>
      </c>
      <c r="C23" s="17" cm="1">
        <f t="array" ref="C23">_FV(B23,"Price")</f>
        <v>284.64</v>
      </c>
      <c r="D23" s="1" cm="1">
        <f t="array" ref="D23">_FV(B23,"Change (%)",TRUE)</f>
        <v>-1.3380000000000001E-2</v>
      </c>
      <c r="E23" s="1">
        <f t="shared" si="9"/>
        <v>1.3561452230848703E-2</v>
      </c>
      <c r="F23" s="17" cm="1">
        <f t="array" ref="F23">_FV(B23,"52 week high",TRUE)</f>
        <v>298</v>
      </c>
      <c r="G23" s="17" cm="1">
        <f t="array" ref="G23">_FV(B23,"52 week low",TRUE)</f>
        <v>211</v>
      </c>
      <c r="H23" s="7">
        <f t="shared" si="10"/>
        <v>0.34900473933649279</v>
      </c>
      <c r="I23" s="7">
        <f t="shared" si="11"/>
        <v>4.6936481169196131E-2</v>
      </c>
      <c r="J23" s="16">
        <f t="shared" si="5"/>
        <v>44928</v>
      </c>
      <c r="K23" s="16" cm="1" vm="97">
        <f t="array" aca="1" ref="K23:L23" ca="1">_xlfn.STOCKHISTORY(B23,J23,J23,0,0 )</f>
        <v>44928</v>
      </c>
      <c r="L23" s="17" vm="140">
        <f ca="1"/>
        <v>226.4</v>
      </c>
      <c r="M23" s="15"/>
      <c r="N23" s="1">
        <f t="shared" ca="1" si="3"/>
        <v>0.25724381625441683</v>
      </c>
      <c r="O23" s="7">
        <f t="shared" ca="1" si="8"/>
        <v>-0.20460933108487911</v>
      </c>
    </row>
    <row r="24" spans="1:15" x14ac:dyDescent="0.25">
      <c r="K24" s="16"/>
      <c r="M24" s="15"/>
      <c r="N24" s="15"/>
      <c r="O24" s="15"/>
    </row>
    <row r="25" spans="1:15" x14ac:dyDescent="0.25">
      <c r="K25" s="16"/>
      <c r="M25" s="15"/>
      <c r="N25" s="15"/>
      <c r="O25" s="15"/>
    </row>
    <row r="26" spans="1:15" x14ac:dyDescent="0.25">
      <c r="K26" s="16"/>
      <c r="M26" s="15"/>
      <c r="N26" s="15"/>
      <c r="O26" s="15"/>
    </row>
  </sheetData>
  <phoneticPr fontId="1" type="noConversion"/>
  <conditionalFormatting sqref="D1:E1048576">
    <cfRule type="colorScale" priority="21">
      <colorScale>
        <cfvo type="min"/>
        <cfvo type="percentile" val="50"/>
        <cfvo type="max"/>
        <color rgb="FF63BE7B"/>
        <color rgb="FFFFEB84"/>
        <color rgb="FFF8696B"/>
      </colorScale>
    </cfRule>
  </conditionalFormatting>
  <conditionalFormatting sqref="D2:E40">
    <cfRule type="colorScale" priority="22">
      <colorScale>
        <cfvo type="min"/>
        <cfvo type="percentile" val="50"/>
        <cfvo type="max"/>
        <color rgb="FFF8696B"/>
        <color rgb="FFFFEB84"/>
        <color rgb="FF63BE7B"/>
      </colorScale>
    </cfRule>
  </conditionalFormatting>
  <conditionalFormatting sqref="E2:E23">
    <cfRule type="colorScale" priority="10">
      <colorScale>
        <cfvo type="min"/>
        <cfvo type="percentile" val="50"/>
        <cfvo type="max"/>
        <color rgb="FFF8696B"/>
        <color rgb="FFFFEB84"/>
        <color rgb="FF63BE7B"/>
      </colorScale>
    </cfRule>
  </conditionalFormatting>
  <conditionalFormatting sqref="H2:H23">
    <cfRule type="colorScale" priority="1">
      <colorScale>
        <cfvo type="min"/>
        <cfvo type="percentile" val="50"/>
        <cfvo type="max"/>
        <color rgb="FFF8696B"/>
        <color rgb="FFFFEB84"/>
        <color rgb="FF63BE7B"/>
      </colorScale>
    </cfRule>
    <cfRule type="colorScale" priority="2">
      <colorScale>
        <cfvo type="min"/>
        <cfvo type="percentile" val="50"/>
        <cfvo type="max"/>
        <color rgb="FF63BE7B"/>
        <color rgb="FFFFEB84"/>
        <color rgb="FFF8696B"/>
      </colorScale>
    </cfRule>
    <cfRule type="colorScale" priority="3">
      <colorScale>
        <cfvo type="min"/>
        <cfvo type="percentile" val="50"/>
        <cfvo type="max"/>
        <color rgb="FFF8696B"/>
        <color rgb="FFFFEB84"/>
        <color rgb="FF63BE7B"/>
      </colorScale>
    </cfRule>
  </conditionalFormatting>
  <conditionalFormatting sqref="H24:H40">
    <cfRule type="colorScale" priority="18">
      <colorScale>
        <cfvo type="min"/>
        <cfvo type="percentile" val="50"/>
        <cfvo type="max"/>
        <color rgb="FFF8696B"/>
        <color rgb="FFFFEB84"/>
        <color rgb="FF63BE7B"/>
      </colorScale>
    </cfRule>
  </conditionalFormatting>
  <conditionalFormatting sqref="H24:H1048576 H1">
    <cfRule type="colorScale" priority="17">
      <colorScale>
        <cfvo type="min"/>
        <cfvo type="percentile" val="50"/>
        <cfvo type="max"/>
        <color rgb="FF63BE7B"/>
        <color rgb="FFFFEB84"/>
        <color rgb="FFF8696B"/>
      </colorScale>
    </cfRule>
  </conditionalFormatting>
  <conditionalFormatting sqref="I2:I23">
    <cfRule type="colorScale" priority="4">
      <colorScale>
        <cfvo type="min"/>
        <cfvo type="percentile" val="50"/>
        <cfvo type="max"/>
        <color rgb="FFF8696B"/>
        <color rgb="FFFFEB84"/>
        <color rgb="FF63BE7B"/>
      </colorScale>
    </cfRule>
    <cfRule type="colorScale" priority="5">
      <colorScale>
        <cfvo type="min"/>
        <cfvo type="percentile" val="50"/>
        <cfvo type="max"/>
        <color rgb="FF63BE7B"/>
        <color rgb="FFFFEB84"/>
        <color rgb="FFF8696B"/>
      </colorScale>
    </cfRule>
    <cfRule type="colorScale" priority="6">
      <colorScale>
        <cfvo type="min"/>
        <cfvo type="percentile" val="50"/>
        <cfvo type="max"/>
        <color rgb="FFF8696B"/>
        <color rgb="FFFFEB84"/>
        <color rgb="FF63BE7B"/>
      </colorScale>
    </cfRule>
  </conditionalFormatting>
  <conditionalFormatting sqref="I24:I40">
    <cfRule type="colorScale" priority="20">
      <colorScale>
        <cfvo type="min"/>
        <cfvo type="percentile" val="50"/>
        <cfvo type="max"/>
        <color rgb="FFF8696B"/>
        <color rgb="FFFFEB84"/>
        <color rgb="FF63BE7B"/>
      </colorScale>
    </cfRule>
  </conditionalFormatting>
  <conditionalFormatting sqref="I24:I1048576 I1">
    <cfRule type="colorScale" priority="19">
      <colorScale>
        <cfvo type="min"/>
        <cfvo type="percentile" val="50"/>
        <cfvo type="max"/>
        <color rgb="FF63BE7B"/>
        <color rgb="FFFFEB84"/>
        <color rgb="FFF8696B"/>
      </colorScale>
    </cfRule>
  </conditionalFormatting>
  <conditionalFormatting sqref="N2:N23">
    <cfRule type="colorScale" priority="23">
      <colorScale>
        <cfvo type="min"/>
        <cfvo type="percentile" val="50"/>
        <cfvo type="max"/>
        <color rgb="FF63BE7B"/>
        <color rgb="FFFFEB84"/>
        <color rgb="FFF8696B"/>
      </colorScale>
    </cfRule>
    <cfRule type="colorScale" priority="24">
      <colorScale>
        <cfvo type="min"/>
        <cfvo type="percentile" val="50"/>
        <cfvo type="max"/>
        <color rgb="FFF8696B"/>
        <color rgb="FFFFEB84"/>
        <color rgb="FF63BE7B"/>
      </colorScale>
    </cfRule>
  </conditionalFormatting>
  <conditionalFormatting sqref="O2:O23">
    <cfRule type="colorScale" priority="7">
      <colorScale>
        <cfvo type="min"/>
        <cfvo type="percentile" val="50"/>
        <cfvo type="max"/>
        <color rgb="FFF8696B"/>
        <color rgb="FFFFEB84"/>
        <color rgb="FF63BE7B"/>
      </colorScale>
    </cfRule>
    <cfRule type="colorScale" priority="8">
      <colorScale>
        <cfvo type="min"/>
        <cfvo type="percentile" val="50"/>
        <cfvo type="max"/>
        <color rgb="FF63BE7B"/>
        <color rgb="FFFFEB84"/>
        <color rgb="FFF8696B"/>
      </colorScale>
    </cfRule>
    <cfRule type="colorScale" priority="9">
      <colorScale>
        <cfvo type="min"/>
        <cfvo type="percentile" val="50"/>
        <cfvo type="max"/>
        <color rgb="FFF8696B"/>
        <color rgb="FFFFEB84"/>
        <color rgb="FF63BE7B"/>
      </colorScale>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10E0E-0F02-40E6-AEE8-4B80E1675C36}">
  <dimension ref="A1:AM43"/>
  <sheetViews>
    <sheetView zoomScale="85" zoomScaleNormal="85" workbookViewId="0">
      <pane ySplit="1" topLeftCell="A2" activePane="bottomLeft" state="frozen"/>
      <selection activeCell="G1" sqref="G1"/>
      <selection pane="bottomLeft" activeCell="Q17" sqref="Q17"/>
    </sheetView>
  </sheetViews>
  <sheetFormatPr defaultRowHeight="16.5" outlineLevelRow="1" x14ac:dyDescent="0.25"/>
  <cols>
    <col min="1" max="1" width="13.25" customWidth="1"/>
    <col min="2" max="2" width="45.125" hidden="1" customWidth="1"/>
    <col min="3" max="3" width="24.625" customWidth="1"/>
    <col min="4" max="4" width="8.625" customWidth="1"/>
    <col min="5" max="5" width="10" customWidth="1"/>
    <col min="6" max="6" width="7.5" style="1" customWidth="1"/>
    <col min="7" max="8" width="9" style="2" customWidth="1"/>
    <col min="9" max="9" width="9" style="3" customWidth="1"/>
    <col min="10" max="10" width="19.25" style="14" hidden="1" customWidth="1"/>
    <col min="11" max="11" width="23.75" style="14" hidden="1" customWidth="1"/>
    <col min="12" max="12" width="9" style="3" customWidth="1"/>
    <col min="13" max="15" width="9" style="3" hidden="1" customWidth="1"/>
    <col min="16" max="16" width="12.625" style="7" customWidth="1"/>
    <col min="17" max="18" width="8.25" style="7" customWidth="1"/>
    <col min="19" max="20" width="8.25" style="7" hidden="1" customWidth="1"/>
    <col min="21" max="21" width="10" style="17" hidden="1" customWidth="1"/>
    <col min="22" max="22" width="8.25" style="7" customWidth="1"/>
    <col min="23" max="23" width="5" customWidth="1"/>
    <col min="24" max="24" width="10" hidden="1" customWidth="1"/>
    <col min="25" max="25" width="10.375" style="3" bestFit="1" customWidth="1"/>
    <col min="26" max="26" width="10.375" style="4" hidden="1" customWidth="1"/>
    <col min="27" max="27" width="8.25" style="3" customWidth="1"/>
    <col min="28" max="28" width="8.25" style="7" customWidth="1"/>
    <col min="29" max="29" width="9" customWidth="1"/>
    <col min="30" max="31" width="10" style="4" hidden="1" customWidth="1"/>
    <col min="32" max="32" width="9.5" style="4" hidden="1" customWidth="1"/>
    <col min="33" max="33" width="9" hidden="1" customWidth="1"/>
    <col min="34" max="34" width="11.5" hidden="1" customWidth="1"/>
    <col min="35" max="35" width="8.5" style="4" bestFit="1" customWidth="1"/>
    <col min="36" max="36" width="6.875" hidden="1" customWidth="1"/>
    <col min="37" max="37" width="13.625" hidden="1" customWidth="1"/>
    <col min="38" max="38" width="10" style="4" hidden="1" customWidth="1"/>
    <col min="39" max="39" width="12.375" hidden="1" customWidth="1"/>
    <col min="40" max="40" width="9" customWidth="1"/>
  </cols>
  <sheetData>
    <row r="1" spans="1:39" x14ac:dyDescent="0.25">
      <c r="C1" t="s">
        <v>7</v>
      </c>
      <c r="D1" t="s">
        <v>8</v>
      </c>
      <c r="E1" s="13" t="s">
        <v>2</v>
      </c>
      <c r="F1" s="1" t="s">
        <v>1</v>
      </c>
      <c r="G1" s="2" t="s">
        <v>4</v>
      </c>
      <c r="H1" s="2" t="s">
        <v>5</v>
      </c>
      <c r="I1" s="3" t="s">
        <v>53</v>
      </c>
      <c r="J1" s="14" t="s">
        <v>54</v>
      </c>
      <c r="K1" s="14" t="s">
        <v>55</v>
      </c>
      <c r="L1" s="3" t="s">
        <v>56</v>
      </c>
      <c r="M1" s="3" t="s">
        <v>57</v>
      </c>
      <c r="N1" s="3" t="s">
        <v>58</v>
      </c>
      <c r="O1" s="3" t="s">
        <v>59</v>
      </c>
      <c r="P1" s="7" t="s">
        <v>0</v>
      </c>
      <c r="Q1" s="7" t="s">
        <v>3</v>
      </c>
      <c r="R1" s="7" t="s">
        <v>6</v>
      </c>
      <c r="S1" s="16">
        <v>44929</v>
      </c>
      <c r="T1" s="13"/>
      <c r="U1" s="17" t="s">
        <v>89</v>
      </c>
      <c r="V1" s="7" t="s">
        <v>13</v>
      </c>
      <c r="X1" t="s">
        <v>9</v>
      </c>
      <c r="AH1" s="3"/>
      <c r="AK1" t="s">
        <v>10</v>
      </c>
      <c r="AL1" s="4" t="s">
        <v>11</v>
      </c>
      <c r="AM1" t="s">
        <v>12</v>
      </c>
    </row>
    <row r="2" spans="1:39" outlineLevel="1" x14ac:dyDescent="0.25">
      <c r="A2" s="20" t="s">
        <v>84</v>
      </c>
      <c r="B2" t="e" vm="141">
        <v>#VALUE!</v>
      </c>
      <c r="D2" t="str" cm="1">
        <f t="array" ref="D2">_FV(B2,"Ticker symbol",TRUE)</f>
        <v>SHY</v>
      </c>
      <c r="E2" cm="1">
        <f t="array" ref="E2">_FV(B2,"Price")</f>
        <v>81.069999999999993</v>
      </c>
      <c r="F2" s="1" cm="1">
        <f t="array" ref="F2">_FV(B2,"Change (%)",TRUE)</f>
        <v>1.9780000000000002E-3</v>
      </c>
      <c r="G2" s="2" cm="1">
        <f t="array" ref="G2">_FV(B2,"52 week high",TRUE)</f>
        <v>82.83</v>
      </c>
      <c r="H2" s="2" cm="1">
        <f t="array" ref="H2">_FV(B2,"52 week low",TRUE)</f>
        <v>80.48</v>
      </c>
      <c r="I2" s="3" cm="1">
        <f t="array" ref="I2">_FV(B2,"Market cap",TRUE)/1000000</f>
        <v>25864.115548409998</v>
      </c>
      <c r="J2" s="14" cm="1">
        <f t="array" ref="J2">_FV(B2,"Volume")</f>
        <v>3590389</v>
      </c>
      <c r="K2" s="14" cm="1">
        <f t="array" ref="K2">_FV(B2,"Volume average",TRUE)</f>
        <v>4855239</v>
      </c>
      <c r="L2" s="3">
        <f t="shared" ref="L2:L7" si="0">K2*E2/1000000</f>
        <v>393.61422572999999</v>
      </c>
      <c r="P2" s="7">
        <f t="shared" ref="P2:P7" si="1">J2/K2</f>
        <v>0.73948759268081343</v>
      </c>
      <c r="Q2" s="7">
        <f t="shared" ref="Q2:Q7" si="2">G2/E2-1</f>
        <v>2.1709633649932281E-2</v>
      </c>
      <c r="R2" s="7">
        <f t="shared" ref="R2:R7" si="3">E2/H2-1</f>
        <v>7.331013916500817E-3</v>
      </c>
      <c r="S2" s="16">
        <f>$S$1</f>
        <v>44929</v>
      </c>
      <c r="T2" cm="1" vm="2">
        <f t="array" aca="1" ref="T2:U2" ca="1">_xlfn.STOCKHISTORY(B2,S2,S2,0,0 )</f>
        <v>44929</v>
      </c>
      <c r="U2" s="17" vm="142">
        <f ca="1"/>
        <v>81.239999999999995</v>
      </c>
      <c r="V2" s="7">
        <f t="shared" ref="V2:V7" ca="1" si="4">E2/U2-1</f>
        <v>-2.0925652387986382E-3</v>
      </c>
      <c r="X2">
        <v>100</v>
      </c>
      <c r="AH2" s="11"/>
      <c r="AJ2" s="11"/>
      <c r="AK2" s="11" cm="1">
        <f t="array" ref="AK2">_FV(B2,"previous close",TRUE)</f>
        <v>80.91</v>
      </c>
      <c r="AL2" s="4">
        <f>AK2*X2</f>
        <v>8091</v>
      </c>
      <c r="AM2" s="11">
        <f>AD2-AL2</f>
        <v>-8091</v>
      </c>
    </row>
    <row r="3" spans="1:39" outlineLevel="1" x14ac:dyDescent="0.25">
      <c r="A3" s="20" t="s">
        <v>85</v>
      </c>
      <c r="B3" t="e" vm="143">
        <v>#VALUE!</v>
      </c>
      <c r="C3" t="str" cm="1">
        <f t="array" ref="C3">_FV(B3,"Name")</f>
        <v>iShares:3-7 Trs Bd ETF</v>
      </c>
      <c r="D3" t="str" cm="1">
        <f t="array" ref="D3">_FV(B3,"Ticker symbol",TRUE)</f>
        <v>IEI</v>
      </c>
      <c r="E3" cm="1">
        <f t="array" ref="E3">_FV(B3,"Price")</f>
        <v>115.01</v>
      </c>
      <c r="F3" s="1" cm="1">
        <f t="array" ref="F3">_FV(B3,"Change (%)",TRUE)</f>
        <v>6.4759999999999991E-3</v>
      </c>
      <c r="G3" s="2" cm="1">
        <f t="array" ref="G3">_FV(B3,"52 week high",TRUE)</f>
        <v>120.85</v>
      </c>
      <c r="H3" s="2" cm="1">
        <f t="array" ref="H3">_FV(B3,"52 week low",TRUE)</f>
        <v>112.2586</v>
      </c>
      <c r="I3" s="3" cm="1">
        <f t="array" ref="I3">_FV(B3,"Market cap",TRUE)/1000000</f>
        <v>13302.0969561</v>
      </c>
      <c r="J3" s="14" cm="1">
        <f t="array" ref="J3">_FV(B3,"Volume")</f>
        <v>1455913</v>
      </c>
      <c r="K3" s="14" cm="1">
        <f t="array" ref="K3">_FV(B3,"Volume average",TRUE)</f>
        <v>1811849</v>
      </c>
      <c r="L3" s="3">
        <f t="shared" si="0"/>
        <v>208.38075349000002</v>
      </c>
      <c r="P3" s="7">
        <f t="shared" si="1"/>
        <v>0.80355095816483602</v>
      </c>
      <c r="Q3" s="7">
        <f t="shared" si="2"/>
        <v>5.0778193200591071E-2</v>
      </c>
      <c r="R3" s="7">
        <f t="shared" si="3"/>
        <v>2.4509480788108995E-2</v>
      </c>
      <c r="S3" s="16">
        <f t="shared" ref="S3:S14" si="5">$S$1</f>
        <v>44929</v>
      </c>
      <c r="T3" cm="1" vm="2">
        <f t="array" aca="1" ref="T3:U3" ca="1">_xlfn.STOCKHISTORY(B3,S3,S3,0,0 )</f>
        <v>44929</v>
      </c>
      <c r="U3" s="17" vm="144">
        <f ca="1"/>
        <v>115.23</v>
      </c>
      <c r="V3" s="7">
        <f t="shared" ca="1" si="4"/>
        <v>-1.9092250282044532E-3</v>
      </c>
      <c r="X3">
        <v>1</v>
      </c>
      <c r="AH3" s="11"/>
      <c r="AJ3" s="11"/>
      <c r="AK3" s="11" cm="1">
        <f t="array" ref="AK3">_FV(B3,"previous close",TRUE)</f>
        <v>114.27</v>
      </c>
      <c r="AL3" s="4">
        <f>AK3*X3</f>
        <v>114.27</v>
      </c>
      <c r="AM3" s="11">
        <f>AD3-AL3</f>
        <v>-114.27</v>
      </c>
    </row>
    <row r="4" spans="1:39" outlineLevel="1" x14ac:dyDescent="0.25">
      <c r="A4" s="20" t="s">
        <v>86</v>
      </c>
      <c r="B4" t="e" vm="145">
        <v>#VALUE!</v>
      </c>
      <c r="C4" t="str" cm="1">
        <f t="array" ref="C4">_FV(B4,"Name")</f>
        <v>iShares:7-10 Trs Bd ETF</v>
      </c>
      <c r="D4" t="str" cm="1">
        <f t="array" ref="D4">_FV(B4,"Ticker symbol",TRUE)</f>
        <v>IEF</v>
      </c>
      <c r="E4" cm="1">
        <f t="array" ref="E4">_FV(B4,"Price")</f>
        <v>95.05</v>
      </c>
      <c r="F4" s="1" cm="1">
        <f t="array" ref="F4">_FV(B4,"Change (%)",TRUE)</f>
        <v>1.0632999999999998E-2</v>
      </c>
      <c r="G4" s="2" cm="1">
        <f t="array" ref="G4">_FV(B4,"52 week high",TRUE)</f>
        <v>105.125</v>
      </c>
      <c r="H4" s="2" cm="1">
        <f t="array" ref="H4">_FV(B4,"52 week low",TRUE)</f>
        <v>92.48</v>
      </c>
      <c r="I4" s="3" cm="1">
        <f t="array" ref="I4">_FV(B4,"Market cap",TRUE)/1000000</f>
        <v>29086.12209845</v>
      </c>
      <c r="J4" s="14" cm="1">
        <f t="array" ref="J4">_FV(B4,"Volume")</f>
        <v>10190058</v>
      </c>
      <c r="K4" s="14" cm="1">
        <f t="array" ref="K4">_FV(B4,"Volume average",TRUE)</f>
        <v>6986676</v>
      </c>
      <c r="L4" s="3">
        <f t="shared" si="0"/>
        <v>664.0835538</v>
      </c>
      <c r="P4" s="7">
        <f t="shared" si="1"/>
        <v>1.4584987195627792</v>
      </c>
      <c r="Q4" s="7">
        <f t="shared" si="2"/>
        <v>0.1059968437664387</v>
      </c>
      <c r="R4" s="7">
        <f t="shared" si="3"/>
        <v>2.77897923875432E-2</v>
      </c>
      <c r="S4" s="16">
        <f t="shared" si="5"/>
        <v>44929</v>
      </c>
      <c r="T4" cm="1" vm="2">
        <f t="array" aca="1" ref="T4:U4" ca="1">_xlfn.STOCKHISTORY(B4,S4,S4,0,0 )</f>
        <v>44929</v>
      </c>
      <c r="U4" s="17" vm="146">
        <f ca="1"/>
        <v>96.53</v>
      </c>
      <c r="V4" s="7">
        <f t="shared" ca="1" si="4"/>
        <v>-1.5332021133326434E-2</v>
      </c>
      <c r="X4">
        <v>1</v>
      </c>
      <c r="AH4" s="11"/>
      <c r="AJ4" s="11"/>
      <c r="AK4" s="11" cm="1">
        <f t="array" ref="AK4">_FV(B4,"previous close",TRUE)</f>
        <v>94.05</v>
      </c>
      <c r="AL4" s="4">
        <f>AK4*X4</f>
        <v>94.05</v>
      </c>
      <c r="AM4" s="11">
        <f>AD4-AL4</f>
        <v>-94.05</v>
      </c>
    </row>
    <row r="5" spans="1:39" outlineLevel="1" x14ac:dyDescent="0.25">
      <c r="A5" s="20" t="s">
        <v>87</v>
      </c>
      <c r="B5" t="e" vm="147">
        <v>#VALUE!</v>
      </c>
      <c r="C5" t="str" cm="1">
        <f t="array" ref="C5">_FV(B5,"Name")</f>
        <v>iShares:20+ Trs Bd ETF</v>
      </c>
      <c r="D5" t="str" cm="1">
        <f t="array" ref="D5">_FV(B5,"Ticker symbol",TRUE)</f>
        <v>TLT</v>
      </c>
      <c r="E5" cm="1">
        <f t="array" ref="E5">_FV(B5,"Price")</f>
        <v>96.53</v>
      </c>
      <c r="F5" s="1" cm="1">
        <f t="array" ref="F5">_FV(B5,"Change (%)",TRUE)</f>
        <v>1.7712000000000002E-2</v>
      </c>
      <c r="G5" s="2" cm="1">
        <f t="array" ref="G5">_FV(B5,"52 week high",TRUE)</f>
        <v>119.55</v>
      </c>
      <c r="H5" s="2" cm="1">
        <f t="array" ref="H5">_FV(B5,"52 week low",TRUE)</f>
        <v>91.85</v>
      </c>
      <c r="I5" s="3" cm="1">
        <f t="array" ref="I5">_FV(B5,"Market cap",TRUE)/1000000</f>
        <v>43184.464807110002</v>
      </c>
      <c r="J5" s="14" cm="1">
        <f t="array" ref="J5">_FV(B5,"Volume")</f>
        <v>42071834</v>
      </c>
      <c r="K5" s="14" cm="1">
        <f t="array" ref="K5">_FV(B5,"Volume average",TRUE)</f>
        <v>29691018</v>
      </c>
      <c r="L5" s="3">
        <f t="shared" si="0"/>
        <v>2866.07396754</v>
      </c>
      <c r="P5" s="7">
        <f t="shared" si="1"/>
        <v>1.4169885990436568</v>
      </c>
      <c r="Q5" s="7">
        <f t="shared" si="2"/>
        <v>0.23847508546565832</v>
      </c>
      <c r="R5" s="7">
        <f t="shared" si="3"/>
        <v>5.0952640174197095E-2</v>
      </c>
      <c r="S5" s="16">
        <f t="shared" si="5"/>
        <v>44929</v>
      </c>
      <c r="T5" cm="1" vm="2">
        <f t="array" aca="1" ref="T5:U5" ca="1">_xlfn.STOCKHISTORY(B5,S5,S5,0,0 )</f>
        <v>44929</v>
      </c>
      <c r="U5" s="17" vm="148">
        <f ca="1"/>
        <v>101.46</v>
      </c>
      <c r="V5" s="7">
        <f t="shared" ca="1" si="4"/>
        <v>-4.859057756751417E-2</v>
      </c>
      <c r="X5">
        <v>1</v>
      </c>
      <c r="AH5" s="11"/>
      <c r="AJ5" s="11"/>
      <c r="AK5" s="11" cm="1">
        <f t="array" ref="AK5">_FV(B5,"previous close",TRUE)</f>
        <v>94.85</v>
      </c>
      <c r="AL5" s="4">
        <f>AK5*X5</f>
        <v>94.85</v>
      </c>
      <c r="AM5" s="11">
        <f>AD5-AL5</f>
        <v>-94.85</v>
      </c>
    </row>
    <row r="6" spans="1:39" outlineLevel="1" x14ac:dyDescent="0.25">
      <c r="A6" s="20" t="s">
        <v>90</v>
      </c>
      <c r="B6" t="e" vm="149">
        <v>#VALUE!</v>
      </c>
      <c r="C6" t="str" cm="1">
        <f t="array" ref="C6">_FV(B6,"Name")</f>
        <v>iShares:US Treasury Bond</v>
      </c>
      <c r="D6" t="str" cm="1">
        <f t="array" ref="D6">_FV(B6,"Ticker symbol",TRUE)</f>
        <v>GOVT</v>
      </c>
      <c r="E6" cm="1">
        <f t="array" ref="E6">_FV(B6,"Price")</f>
        <v>22.6</v>
      </c>
      <c r="F6" s="1" cm="1">
        <f t="array" ref="F6">_FV(B6,"Change (%)",TRUE)</f>
        <v>7.3550000000000004E-3</v>
      </c>
      <c r="G6" s="2" cm="1">
        <f t="array" ref="G6">_FV(B6,"52 week high",TRUE)</f>
        <v>24.27</v>
      </c>
      <c r="H6" s="2" cm="1">
        <f t="array" ref="H6">_FV(B6,"52 week low",TRUE)</f>
        <v>22.13</v>
      </c>
      <c r="I6" s="3" cm="1">
        <f t="array" ref="I6">_FV(B6,"Market cap",TRUE)/1000000</f>
        <v>24182.871450209997</v>
      </c>
      <c r="J6" s="14" cm="1">
        <f t="array" ref="J6">_FV(B6,"Volume")</f>
        <v>8193816</v>
      </c>
      <c r="K6" s="14" cm="1">
        <f t="array" ref="K6">_FV(B6,"Volume average",TRUE)</f>
        <v>13845529</v>
      </c>
      <c r="L6" s="3">
        <f t="shared" si="0"/>
        <v>312.90895540000002</v>
      </c>
      <c r="P6" s="7">
        <f t="shared" si="1"/>
        <v>0.59180230672298617</v>
      </c>
      <c r="Q6" s="7">
        <f t="shared" si="2"/>
        <v>7.3893805309734439E-2</v>
      </c>
      <c r="R6" s="7">
        <f t="shared" si="3"/>
        <v>2.1238138273836471E-2</v>
      </c>
      <c r="S6" s="16">
        <f t="shared" si="5"/>
        <v>44929</v>
      </c>
      <c r="T6" cm="1" vm="2">
        <f t="array" aca="1" ref="T6:U6" ca="1">_xlfn.STOCKHISTORY(B6,S6,S6,0,0 )</f>
        <v>44929</v>
      </c>
      <c r="U6" s="17" vm="150">
        <f ca="1"/>
        <v>22.84</v>
      </c>
      <c r="V6" s="7">
        <f t="shared" ca="1" si="4"/>
        <v>-1.0507880910682998E-2</v>
      </c>
      <c r="X6">
        <v>8</v>
      </c>
      <c r="AH6" s="11"/>
      <c r="AJ6" s="11"/>
      <c r="AK6" s="11" cm="1">
        <f t="array" ref="AK6">_FV(B6,"previous close",TRUE)</f>
        <v>22.434999999999999</v>
      </c>
      <c r="AL6" s="4">
        <f>AK6*X6</f>
        <v>179.48</v>
      </c>
      <c r="AM6" s="11">
        <f>AD6-AL6</f>
        <v>-179.48</v>
      </c>
    </row>
    <row r="7" spans="1:39" outlineLevel="1" x14ac:dyDescent="0.25">
      <c r="A7" s="20" t="s">
        <v>88</v>
      </c>
      <c r="B7" t="e" vm="151">
        <v>#VALUE!</v>
      </c>
      <c r="D7" t="str" cm="1">
        <f t="array" ref="D7">_FV(B7,"Ticker symbol",TRUE)</f>
        <v>AGG</v>
      </c>
      <c r="E7" cm="1">
        <f t="array" ref="E7">_FV(B7,"Price")</f>
        <v>96.68</v>
      </c>
      <c r="F7" s="1" cm="1">
        <f t="array" ref="F7">_FV(B7,"Change (%)",TRUE)</f>
        <v>8.2389999999999998E-3</v>
      </c>
      <c r="G7" s="2" cm="1">
        <f t="array" ref="G7">_FV(B7,"52 week high",TRUE)</f>
        <v>103.89</v>
      </c>
      <c r="H7" s="2" cm="1">
        <f t="array" ref="H7">_FV(B7,"52 week low",TRUE)</f>
        <v>93.2</v>
      </c>
      <c r="I7" s="3" cm="1">
        <f t="array" ref="I7">_FV(B7,"Market cap",TRUE)/1000000</f>
        <v>93704.151746939999</v>
      </c>
      <c r="J7" s="14" cm="1">
        <f t="array" ref="J7">_FV(B7,"Volume")</f>
        <v>6400359</v>
      </c>
      <c r="K7" s="14" cm="1">
        <f t="array" ref="K7">_FV(B7,"Volume average",TRUE)</f>
        <v>7798558</v>
      </c>
      <c r="L7" s="3">
        <f t="shared" si="0"/>
        <v>753.96458744000006</v>
      </c>
      <c r="P7" s="7">
        <f t="shared" si="1"/>
        <v>0.82071057239043421</v>
      </c>
      <c r="Q7" s="7">
        <f t="shared" si="2"/>
        <v>7.4575920562681031E-2</v>
      </c>
      <c r="R7" s="7">
        <f t="shared" si="3"/>
        <v>3.7339055793991438E-2</v>
      </c>
      <c r="S7" s="16">
        <f t="shared" si="5"/>
        <v>44929</v>
      </c>
      <c r="T7" cm="1" vm="2">
        <f t="array" aca="1" ref="T7:U7" ca="1">_xlfn.STOCKHISTORY(B7,S7,S7,0,0 )</f>
        <v>44929</v>
      </c>
      <c r="U7" s="17" vm="152">
        <f ca="1"/>
        <v>97.56</v>
      </c>
      <c r="V7" s="7">
        <f t="shared" ca="1" si="4"/>
        <v>-9.0200902009019979E-3</v>
      </c>
      <c r="AH7" s="11"/>
      <c r="AJ7" s="11"/>
      <c r="AK7" s="11"/>
      <c r="AM7" s="11"/>
    </row>
    <row r="8" spans="1:39" outlineLevel="1" x14ac:dyDescent="0.25">
      <c r="A8" s="30" t="s">
        <v>116</v>
      </c>
      <c r="S8" s="16"/>
      <c r="T8"/>
      <c r="AH8" s="11"/>
      <c r="AJ8" s="11"/>
      <c r="AK8" s="11"/>
      <c r="AM8" s="11"/>
    </row>
    <row r="9" spans="1:39" outlineLevel="1" x14ac:dyDescent="0.25">
      <c r="A9" s="20" t="s">
        <v>91</v>
      </c>
      <c r="B9" t="e" vm="153">
        <v>#VALUE!</v>
      </c>
      <c r="C9" t="str" cm="1">
        <f t="array" ref="C9">_FV(B9,"Name")</f>
        <v>iShares:Cr MSCI Intl DM</v>
      </c>
      <c r="D9" t="str" cm="1">
        <f t="array" ref="D9">_FV(B9,"Ticker symbol",TRUE)</f>
        <v>IDEV</v>
      </c>
      <c r="E9" cm="1">
        <f t="array" ref="E9">_FV(B9,"Price")</f>
        <v>61.08</v>
      </c>
      <c r="F9" s="1" cm="1">
        <f t="array" ref="F9">_FV(B9,"Change (%)",TRUE)</f>
        <v>3.2850000000000002E-3</v>
      </c>
      <c r="G9" s="2" cm="1">
        <f t="array" ref="G9">_FV(B9,"52 week high",TRUE)</f>
        <v>63.2</v>
      </c>
      <c r="H9" s="2" cm="1">
        <f t="array" ref="H9">_FV(B9,"52 week low",TRUE)</f>
        <v>47.01</v>
      </c>
      <c r="I9" s="3" cm="1">
        <f t="array" ref="I9">_FV(B9,"Market cap",TRUE)/1000000</f>
        <v>11314.80648442</v>
      </c>
      <c r="J9" s="14" cm="1">
        <f t="array" ref="J9">_FV(B9,"Volume")</f>
        <v>381581</v>
      </c>
      <c r="K9" s="14" cm="1">
        <f t="array" ref="K9">_FV(B9,"Volume average",TRUE)</f>
        <v>510665</v>
      </c>
      <c r="L9" s="3">
        <f t="shared" ref="L9:L14" si="6">K9*E9/1000000</f>
        <v>31.191418199999998</v>
      </c>
      <c r="P9" s="7">
        <f t="shared" ref="P9:P14" si="7">J9/K9</f>
        <v>0.74722371809307475</v>
      </c>
      <c r="Q9" s="7">
        <f t="shared" ref="Q9:Q14" si="8">G9/E9-1</f>
        <v>3.4708578912901134E-2</v>
      </c>
      <c r="R9" s="7">
        <f t="shared" ref="R9:R14" si="9">E9/H9-1</f>
        <v>0.29929802169751119</v>
      </c>
      <c r="S9" s="16">
        <f t="shared" si="5"/>
        <v>44929</v>
      </c>
      <c r="T9" cm="1" vm="2">
        <f t="array" aca="1" ref="T9:U9" ca="1">_xlfn.STOCKHISTORY(B9,S9,S9,0,0 )</f>
        <v>44929</v>
      </c>
      <c r="U9" s="17" vm="154">
        <f ca="1"/>
        <v>56.33</v>
      </c>
      <c r="V9" s="7">
        <f t="shared" ref="V9:V14" ca="1" si="10">E9/U9-1</f>
        <v>8.4324516243564629E-2</v>
      </c>
      <c r="X9">
        <v>1</v>
      </c>
      <c r="AH9" s="11"/>
      <c r="AJ9" s="11"/>
      <c r="AK9" s="11" cm="1">
        <f t="array" ref="AK9">_FV(B9,"previous close",TRUE)</f>
        <v>60.88</v>
      </c>
      <c r="AL9" s="4">
        <f>AK9*X9</f>
        <v>60.88</v>
      </c>
      <c r="AM9" s="11">
        <f>AD9-AL9</f>
        <v>-60.88</v>
      </c>
    </row>
    <row r="10" spans="1:39" outlineLevel="1" x14ac:dyDescent="0.25">
      <c r="A10" s="20" t="s">
        <v>92</v>
      </c>
      <c r="B10" t="e" vm="155">
        <v>#VALUE!</v>
      </c>
      <c r="C10" t="str" cm="1">
        <f t="array" ref="C10">_FV(B10,"Name")</f>
        <v>iShares:MSCI EM xChn</v>
      </c>
      <c r="D10" t="str" cm="1">
        <f t="array" ref="D10">_FV(B10,"Ticker symbol",TRUE)</f>
        <v>EMXC</v>
      </c>
      <c r="E10" cm="1">
        <f t="array" ref="E10">_FV(B10,"Price")</f>
        <v>52.41</v>
      </c>
      <c r="F10" s="1" cm="1">
        <f t="array" ref="F10">_FV(B10,"Change (%)",TRUE)</f>
        <v>3.0620000000000005E-3</v>
      </c>
      <c r="G10" s="2" cm="1">
        <f t="array" ref="G10">_FV(B10,"52 week high",TRUE)</f>
        <v>54.34</v>
      </c>
      <c r="H10" s="2" cm="1">
        <f t="array" ref="H10">_FV(B10,"52 week low",TRUE)</f>
        <v>43.731099999999998</v>
      </c>
      <c r="I10" s="3" cm="1">
        <f t="array" ref="I10">_FV(B10,"Market cap",TRUE)/1000000</f>
        <v>4948.3386844899997</v>
      </c>
      <c r="J10" s="14" cm="1">
        <f t="array" ref="J10">_FV(B10,"Volume")</f>
        <v>1526572</v>
      </c>
      <c r="K10" s="14" cm="1">
        <f t="array" ref="K10">_FV(B10,"Volume average",TRUE)</f>
        <v>869224</v>
      </c>
      <c r="L10" s="3">
        <f t="shared" si="6"/>
        <v>45.556029839999994</v>
      </c>
      <c r="P10" s="7">
        <f t="shared" si="7"/>
        <v>1.7562469513036916</v>
      </c>
      <c r="Q10" s="7">
        <f t="shared" si="8"/>
        <v>3.6825033390574413E-2</v>
      </c>
      <c r="R10" s="7">
        <f t="shared" si="9"/>
        <v>0.19846059211865241</v>
      </c>
      <c r="S10" s="16">
        <f t="shared" si="5"/>
        <v>44929</v>
      </c>
      <c r="T10" cm="1" vm="2">
        <f t="array" aca="1" ref="T10:U10" ca="1">_xlfn.STOCKHISTORY(B10,S10,S10,0,0 )</f>
        <v>44929</v>
      </c>
      <c r="U10" s="17" vm="156">
        <f ca="1"/>
        <v>47.42</v>
      </c>
      <c r="V10" s="7">
        <f t="shared" ca="1" si="10"/>
        <v>0.10522986081822006</v>
      </c>
      <c r="X10">
        <v>1</v>
      </c>
      <c r="AH10" s="11"/>
      <c r="AJ10" s="11"/>
      <c r="AK10" s="11" cm="1">
        <f t="array" ref="AK10">_FV(B10,"previous close",TRUE)</f>
        <v>52.25</v>
      </c>
      <c r="AL10" s="4">
        <f>AK10*X10</f>
        <v>52.25</v>
      </c>
      <c r="AM10" s="11">
        <f>AD10-AL10</f>
        <v>-52.25</v>
      </c>
    </row>
    <row r="11" spans="1:39" outlineLevel="1" x14ac:dyDescent="0.25">
      <c r="A11" s="20" t="s">
        <v>93</v>
      </c>
      <c r="B11" t="e" vm="157">
        <v>#VALUE!</v>
      </c>
      <c r="C11" t="str" cm="1">
        <f t="array" ref="C11">_FV(B11,"Name")</f>
        <v>Vanguard S-C Id;ETF</v>
      </c>
      <c r="D11" t="str" cm="1">
        <f t="array" ref="D11">_FV(B11,"Ticker symbol",TRUE)</f>
        <v>VB</v>
      </c>
      <c r="E11" cm="1">
        <f t="array" ref="E11">_FV(B11,"Price")</f>
        <v>204.17</v>
      </c>
      <c r="F11" s="1" cm="1">
        <f t="array" ref="F11">_FV(B11,"Change (%)",TRUE)</f>
        <v>-1.3209999999999999E-3</v>
      </c>
      <c r="G11" s="2" cm="1">
        <f t="array" ref="G11">_FV(B11,"52 week high",TRUE)</f>
        <v>210</v>
      </c>
      <c r="H11" s="2" cm="1">
        <f t="array" ref="H11">_FV(B11,"52 week low",TRUE)</f>
        <v>168.65</v>
      </c>
      <c r="I11" s="3" cm="1">
        <f t="array" ref="I11">_FV(B11,"Market cap",TRUE)/1000000</f>
        <v>45125.224700999999</v>
      </c>
      <c r="J11" s="14" cm="1">
        <f t="array" ref="J11">_FV(B11,"Volume")</f>
        <v>461365</v>
      </c>
      <c r="K11" s="14" cm="1">
        <f t="array" ref="K11">_FV(B11,"Volume average",TRUE)</f>
        <v>460852</v>
      </c>
      <c r="L11" s="3">
        <f t="shared" si="6"/>
        <v>94.092152839999983</v>
      </c>
      <c r="P11" s="7">
        <f t="shared" si="7"/>
        <v>1.0011131556334789</v>
      </c>
      <c r="Q11" s="7">
        <f t="shared" si="8"/>
        <v>2.8554635842680254E-2</v>
      </c>
      <c r="R11" s="7">
        <f t="shared" si="9"/>
        <v>0.21061369700563293</v>
      </c>
      <c r="S11" s="16">
        <f t="shared" si="5"/>
        <v>44929</v>
      </c>
      <c r="T11" cm="1" vm="2">
        <f t="array" aca="1" ref="T11:U11" ca="1">_xlfn.STOCKHISTORY(B11,S11,S11,0,0 )</f>
        <v>44929</v>
      </c>
      <c r="U11" s="17" vm="158">
        <f ca="1"/>
        <v>182.5</v>
      </c>
      <c r="V11" s="7">
        <f t="shared" ca="1" si="10"/>
        <v>0.11873972602739724</v>
      </c>
      <c r="X11">
        <v>1</v>
      </c>
      <c r="AH11" s="11"/>
      <c r="AJ11" s="11"/>
      <c r="AK11" s="11" cm="1">
        <f t="array" ref="AK11">_FV(B11,"previous close",TRUE)</f>
        <v>204.44</v>
      </c>
      <c r="AL11" s="4">
        <f>AK11*X11</f>
        <v>204.44</v>
      </c>
      <c r="AM11" s="11">
        <f>AD11-AL11</f>
        <v>-204.44</v>
      </c>
    </row>
    <row r="12" spans="1:39" outlineLevel="1" x14ac:dyDescent="0.25">
      <c r="A12" s="20" t="s">
        <v>94</v>
      </c>
      <c r="B12" t="e" vm="159">
        <v>#VALUE!</v>
      </c>
      <c r="C12" t="str" cm="1">
        <f t="array" ref="C12">_FV(B12,"Name")</f>
        <v>iShares:Russ 1000 Vl ETF</v>
      </c>
      <c r="D12" t="str" cm="1">
        <f t="array" ref="D12">_FV(B12,"Ticker symbol",TRUE)</f>
        <v>IWD</v>
      </c>
      <c r="E12" cm="1">
        <f t="array" ref="E12">_FV(B12,"Price")</f>
        <v>160.36000000000001</v>
      </c>
      <c r="F12" s="1" cm="1">
        <f t="array" ref="F12">_FV(B12,"Change (%)",TRUE)</f>
        <v>-3.604E-3</v>
      </c>
      <c r="G12" s="2" cm="1">
        <f t="array" ref="G12">_FV(B12,"52 week high",TRUE)</f>
        <v>164.18</v>
      </c>
      <c r="H12" s="2" cm="1">
        <f t="array" ref="H12">_FV(B12,"52 week low",TRUE)</f>
        <v>134.09</v>
      </c>
      <c r="I12" s="3" cm="1">
        <f t="array" ref="I12">_FV(B12,"Market cap",TRUE)/1000000</f>
        <v>52024.750700960001</v>
      </c>
      <c r="J12" s="14" cm="1">
        <f t="array" ref="J12">_FV(B12,"Volume")</f>
        <v>1430997</v>
      </c>
      <c r="K12" s="14" cm="1">
        <f t="array" ref="K12">_FV(B12,"Volume average",TRUE)</f>
        <v>1487841</v>
      </c>
      <c r="L12" s="3">
        <f t="shared" si="6"/>
        <v>238.59018276000003</v>
      </c>
      <c r="P12" s="7">
        <f t="shared" si="7"/>
        <v>0.96179430463335802</v>
      </c>
      <c r="Q12" s="7">
        <f t="shared" si="8"/>
        <v>2.382140184584669E-2</v>
      </c>
      <c r="R12" s="7">
        <f t="shared" si="9"/>
        <v>0.1959131926318145</v>
      </c>
      <c r="S12" s="16">
        <f t="shared" si="5"/>
        <v>44929</v>
      </c>
      <c r="T12" cm="1" vm="2">
        <f t="array" aca="1" ref="T12:U12" ca="1">_xlfn.STOCKHISTORY(B12,S12,S12,0,0 )</f>
        <v>44929</v>
      </c>
      <c r="U12" s="17" vm="160">
        <f ca="1"/>
        <v>151.6</v>
      </c>
      <c r="V12" s="7">
        <f t="shared" ca="1" si="10"/>
        <v>5.7783641160950028E-2</v>
      </c>
      <c r="X12">
        <v>8</v>
      </c>
      <c r="AH12" s="11"/>
      <c r="AJ12" s="11"/>
      <c r="AK12" s="11" cm="1">
        <f t="array" ref="AK12">_FV(B12,"previous close",TRUE)</f>
        <v>160.94</v>
      </c>
      <c r="AL12" s="4">
        <f>AK12*X12</f>
        <v>1287.52</v>
      </c>
      <c r="AM12" s="11">
        <f>AD12-AL12</f>
        <v>-1287.52</v>
      </c>
    </row>
    <row r="13" spans="1:39" outlineLevel="1" x14ac:dyDescent="0.25">
      <c r="A13" s="20" t="s">
        <v>95</v>
      </c>
      <c r="B13" t="e" vm="161">
        <v>#VALUE!</v>
      </c>
      <c r="C13" t="str" cm="1">
        <f t="array" ref="C13">_FV(B13,"Name")</f>
        <v>Vanguard 500 Idx;ETF</v>
      </c>
      <c r="D13" t="str" cm="1">
        <f t="array" ref="D13">_FV(B13,"Ticker symbol",TRUE)</f>
        <v>VOO</v>
      </c>
      <c r="E13" cm="1">
        <f t="array" ref="E13">_FV(B13,"Price")</f>
        <v>410.38</v>
      </c>
      <c r="F13" s="1" cm="1">
        <f t="array" ref="F13">_FV(B13,"Change (%)",TRUE)</f>
        <v>-4.8980000000000004E-3</v>
      </c>
      <c r="G13" s="2" cm="1">
        <f t="array" ref="G13">_FV(B13,"52 week high",TRUE)</f>
        <v>422.15</v>
      </c>
      <c r="H13" s="2" cm="1">
        <f t="array" ref="H13">_FV(B13,"52 week low",TRUE)</f>
        <v>319.87</v>
      </c>
      <c r="I13" s="3" cm="1">
        <f t="array" ref="I13">_FV(B13,"Market cap",TRUE)/1000000</f>
        <v>325949.62202100002</v>
      </c>
      <c r="J13" s="14" cm="1">
        <f t="array" ref="J13">_FV(B13,"Volume")</f>
        <v>5717266</v>
      </c>
      <c r="K13" s="14" cm="1">
        <f t="array" ref="K13">_FV(B13,"Volume average",TRUE)</f>
        <v>3819431</v>
      </c>
      <c r="L13" s="3">
        <f t="shared" si="6"/>
        <v>1567.4180937799999</v>
      </c>
      <c r="P13" s="7">
        <f t="shared" si="7"/>
        <v>1.4968894581418017</v>
      </c>
      <c r="Q13" s="7">
        <f t="shared" si="8"/>
        <v>2.868073492860268E-2</v>
      </c>
      <c r="R13" s="7">
        <f t="shared" si="9"/>
        <v>0.28295870197267647</v>
      </c>
      <c r="S13" s="16">
        <f t="shared" si="5"/>
        <v>44929</v>
      </c>
      <c r="T13" cm="1" vm="2">
        <f t="array" aca="1" ref="T13:U13" ca="1">_xlfn.STOCKHISTORY(B13,S13,S13,0,0 )</f>
        <v>44929</v>
      </c>
      <c r="U13" s="17" vm="162">
        <f ca="1"/>
        <v>349.99</v>
      </c>
      <c r="V13" s="7">
        <f t="shared" ca="1" si="10"/>
        <v>0.17254778707963081</v>
      </c>
      <c r="AH13" s="11"/>
      <c r="AJ13" s="11"/>
      <c r="AK13" s="11"/>
      <c r="AM13" s="11"/>
    </row>
    <row r="14" spans="1:39" x14ac:dyDescent="0.25">
      <c r="A14" s="20" t="s">
        <v>96</v>
      </c>
      <c r="B14" t="e" vm="163">
        <v>#VALUE!</v>
      </c>
      <c r="C14" t="str" cm="1">
        <f t="array" ref="C14">_FV(B14,"Name")</f>
        <v>Invesco QQQ Trust 1</v>
      </c>
      <c r="D14" t="str" cm="1">
        <f t="array" ref="D14">_FV(B14,"Ticker symbol",TRUE)</f>
        <v>QQQ</v>
      </c>
      <c r="E14" cm="1">
        <f t="array" ref="E14">_FV(B14,"Price")</f>
        <v>372.04</v>
      </c>
      <c r="F14" s="1" cm="1">
        <f t="array" ref="F14">_FV(B14,"Change (%)",TRUE)</f>
        <v>-4.6820000000000004E-3</v>
      </c>
      <c r="G14" s="2" cm="1">
        <f t="array" ref="G14">_FV(B14,"52 week high",TRUE)</f>
        <v>387.98</v>
      </c>
      <c r="H14" s="2" cm="1">
        <f t="array" ref="H14">_FV(B14,"52 week low",TRUE)</f>
        <v>254.26</v>
      </c>
      <c r="I14" s="3" cm="1">
        <f t="array" ref="I14">_FV(B14,"Market cap",TRUE)/1000000</f>
        <v>213283.31350753299</v>
      </c>
      <c r="J14" s="14" cm="1">
        <f t="array" ref="J14">_FV(B14,"Volume")</f>
        <v>61702759</v>
      </c>
      <c r="K14" s="14" cm="1">
        <f t="array" ref="K14">_FV(B14,"Volume average",TRUE)</f>
        <v>49664065</v>
      </c>
      <c r="L14" s="3">
        <f t="shared" si="6"/>
        <v>18477.018742600001</v>
      </c>
      <c r="P14" s="7">
        <f t="shared" si="7"/>
        <v>1.2424025097422049</v>
      </c>
      <c r="Q14" s="7">
        <f t="shared" si="8"/>
        <v>4.2844855391893422E-2</v>
      </c>
      <c r="R14" s="7">
        <f t="shared" si="9"/>
        <v>0.46322661842208768</v>
      </c>
      <c r="S14" s="16">
        <f t="shared" si="5"/>
        <v>44929</v>
      </c>
      <c r="T14" cm="1" vm="2">
        <f t="array" aca="1" ref="T14:U14" ca="1">_xlfn.STOCKHISTORY(B14,S14,S14,0,0 )</f>
        <v>44929</v>
      </c>
      <c r="U14" s="17" vm="164">
        <f ca="1"/>
        <v>264.48</v>
      </c>
      <c r="V14" s="7">
        <f t="shared" ca="1" si="10"/>
        <v>0.40668481548699331</v>
      </c>
    </row>
    <row r="15" spans="1:39" x14ac:dyDescent="0.25">
      <c r="A15" s="20"/>
      <c r="S15" s="16"/>
      <c r="T15"/>
    </row>
    <row r="16" spans="1:39" x14ac:dyDescent="0.25">
      <c r="A16" s="30" t="s">
        <v>117</v>
      </c>
      <c r="S16" s="16"/>
      <c r="T16"/>
    </row>
    <row r="17" spans="1:39" outlineLevel="1" x14ac:dyDescent="0.25">
      <c r="A17" s="20" t="s">
        <v>97</v>
      </c>
      <c r="B17" t="e" vm="165">
        <v>#VALUE!</v>
      </c>
      <c r="C17" t="str" cm="1">
        <f t="array" ref="C17">_FV(B17,"Name")</f>
        <v>Vanguard EM St I;ETF</v>
      </c>
      <c r="D17" t="str" cm="1">
        <f t="array" ref="D17">_FV(B17,"Ticker symbol",TRUE)</f>
        <v>VWO</v>
      </c>
      <c r="E17" cm="1">
        <f t="array" ref="E17">_FV(B17,"Price")</f>
        <v>41.78</v>
      </c>
      <c r="F17" s="1" cm="1">
        <f t="array" ref="F17">_FV(B17,"Change (%)",TRUE)</f>
        <v>1.1980000000000001E-3</v>
      </c>
      <c r="G17" s="2" cm="1">
        <f t="array" ref="G17">_FV(B17,"52 week high",TRUE)</f>
        <v>43.215000000000003</v>
      </c>
      <c r="H17" s="2" cm="1">
        <f t="array" ref="H17">_FV(B17,"52 week low",TRUE)</f>
        <v>34.880099999999999</v>
      </c>
      <c r="I17" s="3" cm="1">
        <f t="array" ref="I17">_FV(B17,"Market cap",TRUE)/1000000</f>
        <v>72783.347062999994</v>
      </c>
      <c r="J17" s="14" cm="1">
        <f t="array" ref="J17">_FV(B17,"Volume")</f>
        <v>7931016</v>
      </c>
      <c r="K17" s="14" cm="1">
        <f t="array" ref="K17">_FV(B17,"Volume average",TRUE)</f>
        <v>7500058</v>
      </c>
      <c r="L17" s="3">
        <f t="shared" ref="L17:L23" si="11">K17*E17/1000000</f>
        <v>313.35242324000001</v>
      </c>
      <c r="P17" s="7">
        <f t="shared" ref="P17:P23" si="12">J17/K17</f>
        <v>1.0574606223045209</v>
      </c>
      <c r="Q17" s="7">
        <f t="shared" ref="Q17:Q23" si="13">G17/E17-1</f>
        <v>3.4346577309717574E-2</v>
      </c>
      <c r="R17" s="7">
        <f t="shared" ref="R17:R23" si="14">E17/H17-1</f>
        <v>0.19781766680714807</v>
      </c>
      <c r="S17" s="16">
        <f t="shared" ref="S17:S23" si="15">$S$1</f>
        <v>44929</v>
      </c>
      <c r="T17" cm="1" vm="2">
        <f t="array" aca="1" ref="T17:U17" ca="1">_xlfn.STOCKHISTORY(B17,S17,S17,0,0 )</f>
        <v>44929</v>
      </c>
      <c r="U17" s="17" vm="166">
        <f ca="1"/>
        <v>39.4</v>
      </c>
      <c r="V17" s="7">
        <f t="shared" ref="V17:V23" ca="1" si="16">E17/U17-1</f>
        <v>6.0406091370558412E-2</v>
      </c>
      <c r="X17">
        <v>1</v>
      </c>
      <c r="AH17" s="11"/>
      <c r="AJ17" s="11"/>
      <c r="AK17" s="11" cm="1">
        <f t="array" ref="AK17">_FV(B17,"previous close",TRUE)</f>
        <v>41.73</v>
      </c>
      <c r="AL17" s="4">
        <f t="shared" ref="AL17:AL22" si="17">AK17*X17</f>
        <v>41.73</v>
      </c>
      <c r="AM17" s="11">
        <f t="shared" ref="AM17:AM22" si="18">AD17-AL17</f>
        <v>-41.73</v>
      </c>
    </row>
    <row r="18" spans="1:39" outlineLevel="1" x14ac:dyDescent="0.25">
      <c r="A18" s="20" t="s">
        <v>97</v>
      </c>
      <c r="B18" t="e" vm="167">
        <v>#VALUE!</v>
      </c>
      <c r="C18" t="str" cm="1">
        <f t="array" ref="C18">_FV(B18,"Name")</f>
        <v>iShares:MSCI Em Mkts</v>
      </c>
      <c r="D18" t="str" cm="1">
        <f t="array" ref="D18">_FV(B18,"Ticker symbol",TRUE)</f>
        <v>EEM</v>
      </c>
      <c r="E18" cm="1">
        <f t="array" ref="E18">_FV(B18,"Price")</f>
        <v>40.54</v>
      </c>
      <c r="F18" s="1" cm="1">
        <f t="array" ref="F18">_FV(B18,"Change (%)",TRUE)</f>
        <v>-1.232E-3</v>
      </c>
      <c r="G18" s="2" cm="1">
        <f t="array" ref="G18">_FV(B18,"52 week high",TRUE)</f>
        <v>42.53</v>
      </c>
      <c r="H18" s="2" cm="1">
        <f t="array" ref="H18">_FV(B18,"52 week low",TRUE)</f>
        <v>33.484999999999999</v>
      </c>
      <c r="I18" s="3" cm="1">
        <f t="array" ref="I18">_FV(B18,"Market cap",TRUE)/1000000</f>
        <v>24907.621822500001</v>
      </c>
      <c r="J18" s="14" cm="1">
        <f t="array" ref="J18">_FV(B18,"Volume")</f>
        <v>29249529</v>
      </c>
      <c r="K18" s="14" cm="1">
        <f t="array" ref="K18">_FV(B18,"Volume average",TRUE)</f>
        <v>30007807</v>
      </c>
      <c r="L18" s="3">
        <f>K18*E18/1000000</f>
        <v>1216.51649578</v>
      </c>
      <c r="P18" s="7">
        <f>J18/K18</f>
        <v>0.97473064259577513</v>
      </c>
      <c r="Q18" s="7">
        <f t="shared" si="13"/>
        <v>4.9087321164282161E-2</v>
      </c>
      <c r="R18" s="7">
        <f t="shared" si="14"/>
        <v>0.21069135433776309</v>
      </c>
      <c r="S18" s="16">
        <f t="shared" si="15"/>
        <v>44929</v>
      </c>
      <c r="T18" cm="1" vm="2">
        <f t="array" aca="1" ref="T18:U18" ca="1">_xlfn.STOCKHISTORY(B18,S18,S18,0,0 )</f>
        <v>44929</v>
      </c>
      <c r="U18" s="17" vm="168">
        <f ca="1"/>
        <v>38.22</v>
      </c>
      <c r="V18" s="7">
        <f t="shared" ca="1" si="16"/>
        <v>6.0701203558346517E-2</v>
      </c>
      <c r="AH18" s="11"/>
      <c r="AJ18" s="11"/>
      <c r="AK18" s="11"/>
      <c r="AM18" s="11"/>
    </row>
    <row r="19" spans="1:39" outlineLevel="1" x14ac:dyDescent="0.25">
      <c r="A19" s="20" t="s">
        <v>91</v>
      </c>
      <c r="B19" t="e" vm="169">
        <v>#VALUE!</v>
      </c>
      <c r="C19" t="str" cm="1">
        <f t="array" ref="C19">_FV(B19,"Name")</f>
        <v>Vanguard Dev Mkt;ETF</v>
      </c>
      <c r="D19" t="str" cm="1">
        <f t="array" ref="D19">_FV(B19,"Ticker symbol",TRUE)</f>
        <v>VEA</v>
      </c>
      <c r="E19" cm="1">
        <f t="array" ref="E19">_FV(B19,"Price")</f>
        <v>46.18</v>
      </c>
      <c r="F19" s="1" cm="1">
        <f t="array" ref="F19">_FV(B19,"Change (%)",TRUE)</f>
        <v>2.823E-3</v>
      </c>
      <c r="G19" s="2" cm="1">
        <f t="array" ref="G19">_FV(B19,"52 week high",TRUE)</f>
        <v>47.81</v>
      </c>
      <c r="H19" s="2" cm="1">
        <f t="array" ref="H19">_FV(B19,"52 week low",TRUE)</f>
        <v>35.424999999999997</v>
      </c>
      <c r="I19" s="3" cm="1">
        <f t="array" ref="I19">_FV(B19,"Market cap",TRUE)/1000000</f>
        <v>113637.53645699999</v>
      </c>
      <c r="J19" s="14" cm="1">
        <f t="array" ref="J19">_FV(B19,"Volume")</f>
        <v>9944601</v>
      </c>
      <c r="K19" s="14" cm="1">
        <f t="array" ref="K19">_FV(B19,"Volume average",TRUE)</f>
        <v>8835305</v>
      </c>
      <c r="L19" s="3">
        <f>K19*E19/1000000</f>
        <v>408.01438489999998</v>
      </c>
      <c r="P19" s="7">
        <f>J19/K19</f>
        <v>1.125552654945132</v>
      </c>
      <c r="Q19" s="7">
        <f t="shared" si="13"/>
        <v>3.5296665223040424E-2</v>
      </c>
      <c r="R19" s="7">
        <f t="shared" si="14"/>
        <v>0.30359915314043762</v>
      </c>
      <c r="S19" s="16">
        <f t="shared" si="15"/>
        <v>44929</v>
      </c>
      <c r="T19" cm="1" vm="2">
        <f t="array" aca="1" ref="T19:U19" ca="1">_xlfn.STOCKHISTORY(B19,S19,S19,0,0 )</f>
        <v>44929</v>
      </c>
      <c r="U19" s="17" vm="170">
        <f ca="1"/>
        <v>42.2</v>
      </c>
      <c r="V19" s="7">
        <f t="shared" ca="1" si="16"/>
        <v>9.4312796208530836E-2</v>
      </c>
      <c r="X19">
        <v>1</v>
      </c>
      <c r="AH19" s="11"/>
      <c r="AJ19" s="11"/>
      <c r="AK19" s="11" cm="1">
        <f t="array" ref="AK19">_FV(B19,"previous close",TRUE)</f>
        <v>46.05</v>
      </c>
      <c r="AL19" s="4">
        <f>AK19*X19</f>
        <v>46.05</v>
      </c>
      <c r="AM19" s="11">
        <f>AD19-AL19</f>
        <v>-46.05</v>
      </c>
    </row>
    <row r="20" spans="1:39" outlineLevel="1" x14ac:dyDescent="0.25">
      <c r="A20" s="20" t="s">
        <v>91</v>
      </c>
      <c r="B20" t="e" vm="171">
        <v>#VALUE!</v>
      </c>
      <c r="C20" t="str" cm="1">
        <f t="array" ref="C20">_FV(B20,"Name")</f>
        <v>iShares:MSCI EAFE ETF</v>
      </c>
      <c r="D20" t="str" cm="1">
        <f t="array" ref="D20">_FV(B20,"Ticker symbol",TRUE)</f>
        <v>EFA</v>
      </c>
      <c r="E20" cm="1">
        <f t="array" ref="E20">_FV(B20,"Price")</f>
        <v>72.16</v>
      </c>
      <c r="F20" s="1" cm="1">
        <f t="array" ref="F20">_FV(B20,"Change (%)",TRUE)</f>
        <v>2.7789999999999998E-3</v>
      </c>
      <c r="G20" s="2" cm="1">
        <f t="array" ref="G20">_FV(B20,"52 week high",TRUE)</f>
        <v>74.734999999999999</v>
      </c>
      <c r="H20" s="2" cm="1">
        <f t="array" ref="H20">_FV(B20,"52 week low",TRUE)</f>
        <v>54.61</v>
      </c>
      <c r="I20" s="3" cm="1">
        <f t="array" ref="I20">_FV(B20,"Market cap",TRUE)/1000000</f>
        <v>51418.2472518</v>
      </c>
      <c r="J20" s="14" cm="1">
        <f t="array" ref="J20">_FV(B20,"Volume")</f>
        <v>14079592</v>
      </c>
      <c r="K20" s="14" cm="1">
        <f t="array" ref="K20">_FV(B20,"Volume average",TRUE)</f>
        <v>13824024</v>
      </c>
      <c r="L20" s="3">
        <f t="shared" si="11"/>
        <v>997.54157183999996</v>
      </c>
      <c r="P20" s="7">
        <f t="shared" si="12"/>
        <v>1.0184872364226218</v>
      </c>
      <c r="Q20" s="7">
        <f t="shared" si="13"/>
        <v>3.5684589800443423E-2</v>
      </c>
      <c r="R20" s="7">
        <f t="shared" si="14"/>
        <v>0.32136971250686686</v>
      </c>
      <c r="S20" s="16">
        <f t="shared" si="15"/>
        <v>44929</v>
      </c>
      <c r="T20" cm="1" vm="2">
        <f t="array" aca="1" ref="T20:U20" ca="1">_xlfn.STOCKHISTORY(B20,S20,S20,0,0 )</f>
        <v>44929</v>
      </c>
      <c r="U20" s="17" vm="172">
        <f ca="1"/>
        <v>66.22</v>
      </c>
      <c r="V20" s="7">
        <f t="shared" ca="1" si="16"/>
        <v>8.9700996677740896E-2</v>
      </c>
      <c r="X20">
        <v>1</v>
      </c>
      <c r="AH20" s="11"/>
      <c r="AJ20" s="11"/>
      <c r="AK20" s="11" cm="1">
        <f t="array" ref="AK20">_FV(B20,"previous close",TRUE)</f>
        <v>71.959999999999994</v>
      </c>
      <c r="AL20" s="4">
        <f t="shared" si="17"/>
        <v>71.959999999999994</v>
      </c>
      <c r="AM20" s="11">
        <f t="shared" si="18"/>
        <v>-71.959999999999994</v>
      </c>
    </row>
    <row r="21" spans="1:39" outlineLevel="1" x14ac:dyDescent="0.25">
      <c r="A21" s="20" t="s">
        <v>101</v>
      </c>
      <c r="B21" t="e" vm="173">
        <v>#VALUE!</v>
      </c>
      <c r="C21" t="str" cm="1">
        <f t="array" ref="C21">_FV(B21,"Name")</f>
        <v>iShares:Russ 1000 Gr ETF</v>
      </c>
      <c r="D21" t="str" cm="1">
        <f t="array" ref="D21">_FV(B21,"Ticker symbol",TRUE)</f>
        <v>IWF</v>
      </c>
      <c r="E21" cm="1">
        <f t="array" ref="E21">_FV(B21,"Price")</f>
        <v>276.22000000000003</v>
      </c>
      <c r="F21" s="1" cm="1">
        <f t="array" ref="F21">_FV(B21,"Change (%)",TRUE)</f>
        <v>-4.8279999999999998E-3</v>
      </c>
      <c r="G21" s="2" cm="1">
        <f t="array" ref="G21">_FV(B21,"52 week high",TRUE)</f>
        <v>286.95999999999998</v>
      </c>
      <c r="H21" s="2" cm="1">
        <f t="array" ref="H21">_FV(B21,"52 week low",TRUE)</f>
        <v>202.05</v>
      </c>
      <c r="I21" s="3" cm="1">
        <f t="array" ref="I21">_FV(B21,"Market cap",TRUE)/1000000</f>
        <v>72587.401581769998</v>
      </c>
      <c r="J21" s="14" cm="1">
        <f t="array" ref="J21">_FV(B21,"Volume")</f>
        <v>1572950</v>
      </c>
      <c r="K21" s="14" cm="1">
        <f t="array" ref="K21">_FV(B21,"Volume average",TRUE)</f>
        <v>1248854</v>
      </c>
      <c r="L21" s="3">
        <f>K21*E21/1000000</f>
        <v>344.95845188000004</v>
      </c>
      <c r="P21" s="7">
        <f>J21/K21</f>
        <v>1.2595147230981363</v>
      </c>
      <c r="Q21" s="7">
        <f t="shared" si="13"/>
        <v>3.888205053942495E-2</v>
      </c>
      <c r="R21" s="7">
        <f t="shared" si="14"/>
        <v>0.36708735461519426</v>
      </c>
      <c r="S21" s="16">
        <f t="shared" si="15"/>
        <v>44929</v>
      </c>
      <c r="T21" cm="1" vm="2">
        <f t="array" aca="1" ref="T21:U21" ca="1">_xlfn.STOCKHISTORY(B21,S21,S21,0,0 )</f>
        <v>44929</v>
      </c>
      <c r="U21" s="17" vm="174">
        <f ca="1"/>
        <v>212.62</v>
      </c>
      <c r="V21" s="7">
        <f t="shared" ca="1" si="16"/>
        <v>0.29912519988712272</v>
      </c>
      <c r="X21">
        <v>8</v>
      </c>
      <c r="AH21" s="11"/>
      <c r="AJ21" s="11"/>
      <c r="AK21" s="11" cm="1">
        <f t="array" ref="AK21">_FV(B21,"previous close",TRUE)</f>
        <v>277.56</v>
      </c>
      <c r="AL21" s="4">
        <f>AK21*X21</f>
        <v>2220.48</v>
      </c>
      <c r="AM21" s="11">
        <f>AD21-AL21</f>
        <v>-2220.48</v>
      </c>
    </row>
    <row r="22" spans="1:39" outlineLevel="1" x14ac:dyDescent="0.25">
      <c r="A22" s="20" t="s">
        <v>98</v>
      </c>
      <c r="B22" t="e" vm="175">
        <v>#VALUE!</v>
      </c>
      <c r="C22" t="str" cm="1">
        <f t="array" ref="C22">_FV(B22,"Name")</f>
        <v>ARK Innovation</v>
      </c>
      <c r="D22" t="str" cm="1">
        <f t="array" ref="D22">_FV(B22,"Ticker symbol",TRUE)</f>
        <v>ARKK</v>
      </c>
      <c r="E22" cm="1">
        <f t="array" ref="E22">_FV(B22,"Price")</f>
        <v>45.38</v>
      </c>
      <c r="F22" s="1" cm="1">
        <f t="array" ref="F22">_FV(B22,"Change (%)",TRUE)</f>
        <v>-1.7536E-2</v>
      </c>
      <c r="G22" s="2" cm="1">
        <f t="array" ref="G22">_FV(B22,"52 week high",TRUE)</f>
        <v>53.86</v>
      </c>
      <c r="H22" s="2" cm="1">
        <f t="array" ref="H22">_FV(B22,"52 week low",TRUE)</f>
        <v>29.43</v>
      </c>
      <c r="I22" s="3" cm="1">
        <f t="array" ref="I22">_FV(B22,"Market cap",TRUE)/1000000</f>
        <v>9295.3527987260004</v>
      </c>
      <c r="J22" s="14" cm="1">
        <f t="array" ref="J22">_FV(B22,"Volume")</f>
        <v>18265261</v>
      </c>
      <c r="K22" s="14" cm="1">
        <f t="array" ref="K22">_FV(B22,"Volume average",TRUE)</f>
        <v>16232923</v>
      </c>
      <c r="L22" s="3">
        <f t="shared" si="11"/>
        <v>736.65004574</v>
      </c>
      <c r="P22" s="7">
        <f t="shared" si="12"/>
        <v>1.1251985240119724</v>
      </c>
      <c r="Q22" s="7">
        <f t="shared" si="13"/>
        <v>0.18686646099603332</v>
      </c>
      <c r="R22" s="7">
        <f t="shared" si="14"/>
        <v>0.541963982330955</v>
      </c>
      <c r="S22" s="16">
        <f t="shared" si="15"/>
        <v>44929</v>
      </c>
      <c r="T22" cm="1" vm="2">
        <f t="array" aca="1" ref="T22:U22" ca="1">_xlfn.STOCKHISTORY(B22,S22,S22,0,0 )</f>
        <v>44929</v>
      </c>
      <c r="U22" s="17" vm="176">
        <f ca="1"/>
        <v>30.46</v>
      </c>
      <c r="V22" s="7">
        <f t="shared" ca="1" si="16"/>
        <v>0.48982271831910706</v>
      </c>
      <c r="X22">
        <v>8</v>
      </c>
      <c r="AH22" s="11"/>
      <c r="AJ22" s="11"/>
      <c r="AK22" s="11" cm="1">
        <f t="array" ref="AK22">_FV(B22,"previous close",TRUE)</f>
        <v>46.19</v>
      </c>
      <c r="AL22" s="4">
        <f t="shared" si="17"/>
        <v>369.52</v>
      </c>
      <c r="AM22" s="11">
        <f t="shared" si="18"/>
        <v>-369.52</v>
      </c>
    </row>
    <row r="23" spans="1:39" outlineLevel="1" x14ac:dyDescent="0.25">
      <c r="A23" s="20" t="s">
        <v>99</v>
      </c>
      <c r="B23" t="e" vm="177">
        <v>#VALUE!</v>
      </c>
      <c r="C23" t="str" cm="1">
        <f t="array" ref="C23">_FV(B23,"Name")</f>
        <v>SPDR S&amp;P Reg Banking ETF</v>
      </c>
      <c r="D23" t="str" cm="1">
        <f t="array" ref="D23">_FV(B23,"Ticker symbol",TRUE)</f>
        <v>KRE</v>
      </c>
      <c r="E23" cm="1">
        <f t="array" ref="E23">_FV(B23,"Price")</f>
        <v>48.56</v>
      </c>
      <c r="F23" s="1" cm="1">
        <f t="array" ref="F23">_FV(B23,"Change (%)",TRUE)</f>
        <v>3.9280000000000001E-3</v>
      </c>
      <c r="G23" s="2" cm="1">
        <f t="array" ref="G23">_FV(B23,"52 week high",TRUE)</f>
        <v>68.83</v>
      </c>
      <c r="H23" s="2" cm="1">
        <f t="array" ref="H23">_FV(B23,"52 week low",TRUE)</f>
        <v>34.520000000000003</v>
      </c>
      <c r="I23" s="3" cm="1">
        <f t="array" ref="I23">_FV(B23,"Market cap",TRUE)/1000000</f>
        <v>3605.0715920799998</v>
      </c>
      <c r="J23" s="14" cm="1">
        <f t="array" ref="J23">_FV(B23,"Volume")</f>
        <v>10466488</v>
      </c>
      <c r="K23" s="14" cm="1">
        <f t="array" ref="K23">_FV(B23,"Volume average",TRUE)</f>
        <v>19098140</v>
      </c>
      <c r="L23" s="3">
        <f t="shared" si="11"/>
        <v>927.40567840000006</v>
      </c>
      <c r="P23" s="7">
        <f t="shared" si="12"/>
        <v>0.5480370339729419</v>
      </c>
      <c r="Q23" s="7">
        <f t="shared" si="13"/>
        <v>0.41742174629324547</v>
      </c>
      <c r="R23" s="7">
        <f t="shared" si="14"/>
        <v>0.40672074159907301</v>
      </c>
      <c r="S23" s="16">
        <f t="shared" si="15"/>
        <v>44929</v>
      </c>
      <c r="T23" cm="1" vm="2">
        <f t="array" aca="1" ref="T23:U23" ca="1">_xlfn.STOCKHISTORY(B23,S23,S23,0,0 )</f>
        <v>44929</v>
      </c>
      <c r="U23" s="17" vm="178">
        <f ca="1"/>
        <v>58.33</v>
      </c>
      <c r="V23" s="7">
        <f t="shared" ca="1" si="16"/>
        <v>-0.16749528544488246</v>
      </c>
      <c r="AH23" s="11"/>
      <c r="AJ23" s="11"/>
      <c r="AK23" s="11"/>
      <c r="AM23" s="11"/>
    </row>
    <row r="24" spans="1:39" x14ac:dyDescent="0.25">
      <c r="S24" s="16"/>
      <c r="T24"/>
    </row>
    <row r="25" spans="1:39" x14ac:dyDescent="0.25">
      <c r="S25" s="16"/>
      <c r="T25"/>
    </row>
    <row r="26" spans="1:39" x14ac:dyDescent="0.25">
      <c r="S26" s="16"/>
      <c r="T26"/>
    </row>
    <row r="27" spans="1:39" x14ac:dyDescent="0.25">
      <c r="S27" s="16"/>
      <c r="T27"/>
    </row>
    <row r="28" spans="1:39" x14ac:dyDescent="0.25">
      <c r="S28" s="16"/>
      <c r="T28"/>
    </row>
    <row r="29" spans="1:39" x14ac:dyDescent="0.25">
      <c r="S29" s="16"/>
      <c r="T29"/>
    </row>
    <row r="30" spans="1:39" x14ac:dyDescent="0.25">
      <c r="S30" s="16"/>
      <c r="T30"/>
    </row>
    <row r="31" spans="1:39" x14ac:dyDescent="0.25">
      <c r="S31" s="16"/>
      <c r="T31"/>
    </row>
    <row r="32" spans="1:39" x14ac:dyDescent="0.25">
      <c r="S32" s="16"/>
      <c r="T32"/>
    </row>
    <row r="33" spans="6:38" x14ac:dyDescent="0.25">
      <c r="S33" s="16"/>
      <c r="T33"/>
    </row>
    <row r="34" spans="6:38" x14ac:dyDescent="0.25">
      <c r="S34" s="16"/>
      <c r="T34"/>
    </row>
    <row r="35" spans="6:38" x14ac:dyDescent="0.25">
      <c r="F35"/>
      <c r="G35"/>
      <c r="H35"/>
      <c r="I35"/>
      <c r="J35"/>
      <c r="K35"/>
      <c r="L35"/>
      <c r="M35"/>
      <c r="N35"/>
      <c r="O35"/>
      <c r="P35"/>
      <c r="Q35"/>
      <c r="R35"/>
      <c r="S35" s="16"/>
      <c r="T35"/>
      <c r="U35"/>
      <c r="V35"/>
      <c r="Y35"/>
      <c r="Z35"/>
      <c r="AA35"/>
      <c r="AB35"/>
      <c r="AD35"/>
      <c r="AE35"/>
      <c r="AF35"/>
      <c r="AI35"/>
      <c r="AL35"/>
    </row>
    <row r="36" spans="6:38" x14ac:dyDescent="0.25">
      <c r="F36"/>
      <c r="G36"/>
      <c r="H36"/>
      <c r="I36"/>
      <c r="J36"/>
      <c r="K36"/>
      <c r="L36"/>
      <c r="M36"/>
      <c r="N36"/>
      <c r="O36"/>
      <c r="P36"/>
      <c r="Q36"/>
      <c r="R36"/>
      <c r="S36" s="16"/>
      <c r="T36"/>
      <c r="U36"/>
      <c r="V36"/>
      <c r="Y36"/>
      <c r="Z36"/>
      <c r="AA36"/>
      <c r="AB36"/>
      <c r="AD36"/>
      <c r="AE36"/>
      <c r="AF36"/>
      <c r="AI36"/>
      <c r="AL36"/>
    </row>
    <row r="37" spans="6:38" x14ac:dyDescent="0.25">
      <c r="F37"/>
      <c r="G37"/>
      <c r="H37"/>
      <c r="I37"/>
      <c r="J37"/>
      <c r="K37"/>
      <c r="L37"/>
      <c r="M37"/>
      <c r="N37"/>
      <c r="O37"/>
      <c r="P37"/>
      <c r="Q37"/>
      <c r="R37"/>
      <c r="S37" s="16"/>
      <c r="T37"/>
      <c r="U37"/>
      <c r="V37"/>
      <c r="Y37"/>
      <c r="Z37"/>
      <c r="AA37"/>
      <c r="AB37"/>
      <c r="AD37"/>
      <c r="AE37"/>
      <c r="AF37"/>
      <c r="AI37"/>
      <c r="AL37"/>
    </row>
    <row r="38" spans="6:38" x14ac:dyDescent="0.25">
      <c r="F38"/>
      <c r="G38"/>
      <c r="H38"/>
      <c r="I38"/>
      <c r="J38"/>
      <c r="K38"/>
      <c r="L38"/>
      <c r="M38"/>
      <c r="N38"/>
      <c r="O38"/>
      <c r="P38"/>
      <c r="Q38"/>
      <c r="R38"/>
      <c r="S38" s="16"/>
      <c r="T38"/>
      <c r="U38"/>
      <c r="V38"/>
      <c r="Y38"/>
      <c r="Z38"/>
      <c r="AA38"/>
      <c r="AB38"/>
      <c r="AD38"/>
      <c r="AE38"/>
      <c r="AF38"/>
      <c r="AI38"/>
      <c r="AL38"/>
    </row>
    <row r="39" spans="6:38" x14ac:dyDescent="0.25">
      <c r="F39"/>
      <c r="G39"/>
      <c r="H39"/>
      <c r="I39"/>
      <c r="J39"/>
      <c r="K39"/>
      <c r="L39"/>
      <c r="M39"/>
      <c r="N39"/>
      <c r="O39"/>
      <c r="P39"/>
      <c r="Q39"/>
      <c r="R39"/>
      <c r="S39" s="16"/>
      <c r="T39"/>
      <c r="U39"/>
      <c r="V39"/>
      <c r="Y39"/>
      <c r="Z39"/>
      <c r="AA39"/>
      <c r="AB39"/>
      <c r="AD39"/>
      <c r="AE39"/>
      <c r="AF39"/>
      <c r="AI39"/>
      <c r="AL39"/>
    </row>
    <row r="40" spans="6:38" x14ac:dyDescent="0.25">
      <c r="F40"/>
      <c r="G40"/>
      <c r="H40"/>
      <c r="I40"/>
      <c r="J40"/>
      <c r="K40"/>
      <c r="L40"/>
      <c r="M40"/>
      <c r="N40"/>
      <c r="O40"/>
      <c r="P40"/>
      <c r="Q40"/>
      <c r="R40"/>
      <c r="S40" s="16"/>
      <c r="T40"/>
      <c r="U40"/>
      <c r="V40"/>
      <c r="Y40"/>
      <c r="Z40"/>
      <c r="AA40"/>
      <c r="AB40"/>
      <c r="AD40"/>
      <c r="AE40"/>
      <c r="AF40"/>
      <c r="AI40"/>
      <c r="AL40"/>
    </row>
    <row r="41" spans="6:38" x14ac:dyDescent="0.25">
      <c r="F41"/>
      <c r="G41"/>
      <c r="H41"/>
      <c r="I41"/>
      <c r="J41"/>
      <c r="K41"/>
      <c r="L41"/>
      <c r="M41"/>
      <c r="N41"/>
      <c r="O41"/>
      <c r="P41"/>
      <c r="Q41"/>
      <c r="R41"/>
      <c r="S41" s="16"/>
      <c r="T41"/>
      <c r="U41"/>
      <c r="V41"/>
      <c r="Y41"/>
      <c r="Z41"/>
      <c r="AA41"/>
      <c r="AB41"/>
      <c r="AD41"/>
      <c r="AE41"/>
      <c r="AF41"/>
      <c r="AI41"/>
      <c r="AL41"/>
    </row>
    <row r="42" spans="6:38" x14ac:dyDescent="0.25">
      <c r="F42"/>
      <c r="G42"/>
      <c r="H42"/>
      <c r="I42"/>
      <c r="J42"/>
      <c r="K42"/>
      <c r="L42"/>
      <c r="M42"/>
      <c r="N42"/>
      <c r="O42"/>
      <c r="P42"/>
      <c r="Q42"/>
      <c r="R42"/>
      <c r="S42" s="16"/>
      <c r="T42"/>
      <c r="U42"/>
      <c r="V42"/>
      <c r="Y42"/>
      <c r="Z42"/>
      <c r="AA42"/>
      <c r="AB42"/>
      <c r="AD42"/>
      <c r="AE42"/>
      <c r="AF42"/>
      <c r="AI42"/>
      <c r="AL42"/>
    </row>
    <row r="43" spans="6:38" x14ac:dyDescent="0.25">
      <c r="F43"/>
      <c r="G43"/>
      <c r="H43"/>
      <c r="I43"/>
      <c r="J43"/>
      <c r="K43"/>
      <c r="L43"/>
      <c r="M43"/>
      <c r="N43"/>
      <c r="O43"/>
      <c r="P43"/>
      <c r="Q43"/>
      <c r="R43"/>
      <c r="S43" s="16"/>
      <c r="T43"/>
      <c r="U43"/>
      <c r="V43"/>
      <c r="Y43"/>
      <c r="Z43"/>
      <c r="AA43"/>
      <c r="AB43"/>
      <c r="AD43"/>
      <c r="AE43"/>
      <c r="AF43"/>
      <c r="AI43"/>
      <c r="AL43"/>
    </row>
  </sheetData>
  <phoneticPr fontId="1" type="noConversion"/>
  <conditionalFormatting sqref="F2:F7">
    <cfRule type="colorScale" priority="27">
      <colorScale>
        <cfvo type="min"/>
        <cfvo type="percentile" val="50"/>
        <cfvo type="max"/>
        <color rgb="FFF8696B"/>
        <color rgb="FFFFEB84"/>
        <color rgb="FF63BE7B"/>
      </colorScale>
    </cfRule>
    <cfRule type="colorScale" priority="66">
      <colorScale>
        <cfvo type="min"/>
        <cfvo type="percentile" val="50"/>
        <cfvo type="max"/>
        <color rgb="FFF8696B"/>
        <color rgb="FFFFEB84"/>
        <color rgb="FF63BE7B"/>
      </colorScale>
    </cfRule>
  </conditionalFormatting>
  <conditionalFormatting sqref="F9:F15">
    <cfRule type="colorScale" priority="13">
      <colorScale>
        <cfvo type="min"/>
        <cfvo type="percentile" val="50"/>
        <cfvo type="max"/>
        <color rgb="FFF8696B"/>
        <color rgb="FFFFEB84"/>
        <color rgb="FF63BE7B"/>
      </colorScale>
    </cfRule>
    <cfRule type="colorScale" priority="14">
      <colorScale>
        <cfvo type="min"/>
        <cfvo type="percentile" val="50"/>
        <cfvo type="max"/>
        <color rgb="FFF8696B"/>
        <color rgb="FFFFEB84"/>
        <color rgb="FF63BE7B"/>
      </colorScale>
    </cfRule>
  </conditionalFormatting>
  <conditionalFormatting sqref="I2:I7">
    <cfRule type="colorScale" priority="17">
      <colorScale>
        <cfvo type="min"/>
        <cfvo type="percentile" val="50"/>
        <cfvo type="max"/>
        <color rgb="FFF8696B"/>
        <color rgb="FFFFEB84"/>
        <color rgb="FF63BE7B"/>
      </colorScale>
    </cfRule>
    <cfRule type="colorScale" priority="60">
      <colorScale>
        <cfvo type="min"/>
        <cfvo type="percentile" val="50"/>
        <cfvo type="max"/>
        <color rgb="FFF8696B"/>
        <color rgb="FFFFEB84"/>
        <color rgb="FF63BE7B"/>
      </colorScale>
    </cfRule>
  </conditionalFormatting>
  <conditionalFormatting sqref="I9:I15">
    <cfRule type="colorScale" priority="11">
      <colorScale>
        <cfvo type="min"/>
        <cfvo type="percentile" val="50"/>
        <cfvo type="max"/>
        <color rgb="FFF8696B"/>
        <color rgb="FFFFEB84"/>
        <color rgb="FF63BE7B"/>
      </colorScale>
    </cfRule>
    <cfRule type="colorScale" priority="12">
      <colorScale>
        <cfvo type="min"/>
        <cfvo type="percentile" val="50"/>
        <cfvo type="max"/>
        <color rgb="FFF8696B"/>
        <color rgb="FFFFEB84"/>
        <color rgb="FF63BE7B"/>
      </colorScale>
    </cfRule>
  </conditionalFormatting>
  <conditionalFormatting sqref="L2:L7">
    <cfRule type="colorScale" priority="15">
      <colorScale>
        <cfvo type="min"/>
        <cfvo type="percentile" val="50"/>
        <cfvo type="max"/>
        <color rgb="FFF8696B"/>
        <color rgb="FFFFEB84"/>
        <color rgb="FF63BE7B"/>
      </colorScale>
    </cfRule>
    <cfRule type="colorScale" priority="16">
      <colorScale>
        <cfvo type="min"/>
        <cfvo type="percentile" val="50"/>
        <cfvo type="max"/>
        <color rgb="FFF8696B"/>
        <color rgb="FFFFEB84"/>
        <color rgb="FF63BE7B"/>
      </colorScale>
    </cfRule>
  </conditionalFormatting>
  <conditionalFormatting sqref="L9:L15">
    <cfRule type="colorScale" priority="9">
      <colorScale>
        <cfvo type="min"/>
        <cfvo type="percentile" val="50"/>
        <cfvo type="max"/>
        <color rgb="FFF8696B"/>
        <color rgb="FFFFEB84"/>
        <color rgb="FF63BE7B"/>
      </colorScale>
    </cfRule>
    <cfRule type="colorScale" priority="10">
      <colorScale>
        <cfvo type="min"/>
        <cfvo type="percentile" val="50"/>
        <cfvo type="max"/>
        <color rgb="FFF8696B"/>
        <color rgb="FFFFEB84"/>
        <color rgb="FF63BE7B"/>
      </colorScale>
    </cfRule>
  </conditionalFormatting>
  <conditionalFormatting sqref="P2:P7">
    <cfRule type="colorScale" priority="18">
      <colorScale>
        <cfvo type="min"/>
        <cfvo type="percentile" val="50"/>
        <cfvo type="max"/>
        <color rgb="FFF8696B"/>
        <color rgb="FFFFEB84"/>
        <color rgb="FF63BE7B"/>
      </colorScale>
    </cfRule>
    <cfRule type="colorScale" priority="26">
      <colorScale>
        <cfvo type="min"/>
        <cfvo type="percentile" val="50"/>
        <cfvo type="max"/>
        <color rgb="FFF8696B"/>
        <color rgb="FFFFEB84"/>
        <color rgb="FF63BE7B"/>
      </colorScale>
    </cfRule>
  </conditionalFormatting>
  <conditionalFormatting sqref="P9:P15">
    <cfRule type="colorScale" priority="7">
      <colorScale>
        <cfvo type="min"/>
        <cfvo type="percentile" val="50"/>
        <cfvo type="max"/>
        <color rgb="FFF8696B"/>
        <color rgb="FFFFEB84"/>
        <color rgb="FF63BE7B"/>
      </colorScale>
    </cfRule>
    <cfRule type="colorScale" priority="8">
      <colorScale>
        <cfvo type="min"/>
        <cfvo type="percentile" val="50"/>
        <cfvo type="max"/>
        <color rgb="FFF8696B"/>
        <color rgb="FFFFEB84"/>
        <color rgb="FF63BE7B"/>
      </colorScale>
    </cfRule>
  </conditionalFormatting>
  <conditionalFormatting sqref="Q2:Q7">
    <cfRule type="colorScale" priority="23">
      <colorScale>
        <cfvo type="min"/>
        <cfvo type="percentile" val="50"/>
        <cfvo type="max"/>
        <color rgb="FFF8696B"/>
        <color rgb="FFFFEB84"/>
        <color rgb="FF63BE7B"/>
      </colorScale>
    </cfRule>
    <cfRule type="colorScale" priority="24">
      <colorScale>
        <cfvo type="min"/>
        <cfvo type="percentile" val="50"/>
        <cfvo type="max"/>
        <color rgb="FFF8696B"/>
        <color rgb="FFFFEB84"/>
        <color rgb="FF63BE7B"/>
      </colorScale>
    </cfRule>
  </conditionalFormatting>
  <conditionalFormatting sqref="Q9:Q15">
    <cfRule type="colorScale" priority="5">
      <colorScale>
        <cfvo type="min"/>
        <cfvo type="percentile" val="50"/>
        <cfvo type="max"/>
        <color rgb="FFF8696B"/>
        <color rgb="FFFFEB84"/>
        <color rgb="FF63BE7B"/>
      </colorScale>
    </cfRule>
    <cfRule type="colorScale" priority="6">
      <colorScale>
        <cfvo type="min"/>
        <cfvo type="percentile" val="50"/>
        <cfvo type="max"/>
        <color rgb="FFF8696B"/>
        <color rgb="FFFFEB84"/>
        <color rgb="FF63BE7B"/>
      </colorScale>
    </cfRule>
  </conditionalFormatting>
  <conditionalFormatting sqref="R2:R7">
    <cfRule type="colorScale" priority="21">
      <colorScale>
        <cfvo type="min"/>
        <cfvo type="percentile" val="50"/>
        <cfvo type="max"/>
        <color rgb="FFF8696B"/>
        <color rgb="FFFFEB84"/>
        <color rgb="FF63BE7B"/>
      </colorScale>
    </cfRule>
    <cfRule type="colorScale" priority="22">
      <colorScale>
        <cfvo type="min"/>
        <cfvo type="percentile" val="50"/>
        <cfvo type="max"/>
        <color rgb="FFF8696B"/>
        <color rgb="FFFFEB84"/>
        <color rgb="FF63BE7B"/>
      </colorScale>
    </cfRule>
  </conditionalFormatting>
  <conditionalFormatting sqref="R9:R15">
    <cfRule type="colorScale" priority="3">
      <colorScale>
        <cfvo type="min"/>
        <cfvo type="percentile" val="50"/>
        <cfvo type="max"/>
        <color rgb="FFF8696B"/>
        <color rgb="FFFFEB84"/>
        <color rgb="FF63BE7B"/>
      </colorScale>
    </cfRule>
    <cfRule type="colorScale" priority="4">
      <colorScale>
        <cfvo type="min"/>
        <cfvo type="percentile" val="50"/>
        <cfvo type="max"/>
        <color rgb="FFF8696B"/>
        <color rgb="FFFFEB84"/>
        <color rgb="FF63BE7B"/>
      </colorScale>
    </cfRule>
  </conditionalFormatting>
  <conditionalFormatting sqref="V2:V7">
    <cfRule type="colorScale" priority="20">
      <colorScale>
        <cfvo type="min"/>
        <cfvo type="percentile" val="50"/>
        <cfvo type="max"/>
        <color rgb="FFF8696B"/>
        <color rgb="FFFFEB84"/>
        <color rgb="FF63BE7B"/>
      </colorScale>
    </cfRule>
    <cfRule type="colorScale" priority="19">
      <colorScale>
        <cfvo type="min"/>
        <cfvo type="percentile" val="50"/>
        <cfvo type="max"/>
        <color rgb="FFF8696B"/>
        <color rgb="FFFFEB84"/>
        <color rgb="FF63BE7B"/>
      </colorScale>
    </cfRule>
  </conditionalFormatting>
  <conditionalFormatting sqref="V9:V15">
    <cfRule type="colorScale" priority="1">
      <colorScale>
        <cfvo type="min"/>
        <cfvo type="percentile" val="50"/>
        <cfvo type="max"/>
        <color rgb="FFF8696B"/>
        <color rgb="FFFFEB84"/>
        <color rgb="FF63BE7B"/>
      </colorScale>
    </cfRule>
    <cfRule type="colorScale" priority="2">
      <colorScale>
        <cfvo type="min"/>
        <cfvo type="percentile" val="50"/>
        <cfvo type="max"/>
        <color rgb="FFF8696B"/>
        <color rgb="FFFFEB84"/>
        <color rgb="FF63BE7B"/>
      </colorScale>
    </cfRule>
  </conditionalFormatting>
  <conditionalFormatting sqref="Y1:Y1048576">
    <cfRule type="colorScale" priority="83">
      <colorScale>
        <cfvo type="min"/>
        <cfvo type="percentile" val="50"/>
        <cfvo type="max"/>
        <color rgb="FF63BE7B"/>
        <color rgb="FFFFEB84"/>
        <color rgb="FFF8696B"/>
      </colorScale>
    </cfRule>
  </conditionalFormatting>
  <conditionalFormatting sqref="Y2:Y13">
    <cfRule type="colorScale" priority="84">
      <colorScale>
        <cfvo type="min"/>
        <cfvo type="percentile" val="50"/>
        <cfvo type="max"/>
        <color rgb="FFF8696B"/>
        <color rgb="FFFFEB84"/>
        <color rgb="FF63BE7B"/>
      </colorScale>
    </cfRule>
    <cfRule type="colorScale" priority="85">
      <colorScale>
        <cfvo type="min"/>
        <cfvo type="percentile" val="50"/>
        <cfvo type="max"/>
        <color rgb="FFF8696B"/>
        <color rgb="FFFFEB84"/>
        <color rgb="FF63BE7B"/>
      </colorScale>
    </cfRule>
  </conditionalFormatting>
  <conditionalFormatting sqref="Y17:Y23">
    <cfRule type="colorScale" priority="192">
      <colorScale>
        <cfvo type="min"/>
        <cfvo type="percentile" val="50"/>
        <cfvo type="max"/>
        <color rgb="FFF8696B"/>
        <color rgb="FFFFEB84"/>
        <color rgb="FF63BE7B"/>
      </colorScale>
    </cfRule>
    <cfRule type="colorScale" priority="193">
      <colorScale>
        <cfvo type="min"/>
        <cfvo type="percentile" val="50"/>
        <cfvo type="max"/>
        <color rgb="FFF8696B"/>
        <color rgb="FFFFEB84"/>
        <color rgb="FF63BE7B"/>
      </colorScale>
    </cfRule>
  </conditionalFormatting>
  <conditionalFormatting sqref="AA1:AA1048576">
    <cfRule type="colorScale" priority="86">
      <colorScale>
        <cfvo type="min"/>
        <cfvo type="percentile" val="50"/>
        <cfvo type="max"/>
        <color rgb="FF63BE7B"/>
        <color rgb="FFFFEB84"/>
        <color rgb="FFF8696B"/>
      </colorScale>
    </cfRule>
  </conditionalFormatting>
  <conditionalFormatting sqref="AA2:AA13">
    <cfRule type="colorScale" priority="87">
      <colorScale>
        <cfvo type="min"/>
        <cfvo type="percentile" val="50"/>
        <cfvo type="max"/>
        <color rgb="FFF8696B"/>
        <color rgb="FFFFEB84"/>
        <color rgb="FF63BE7B"/>
      </colorScale>
    </cfRule>
    <cfRule type="colorScale" priority="88">
      <colorScale>
        <cfvo type="min"/>
        <cfvo type="percentile" val="50"/>
        <cfvo type="max"/>
        <color rgb="FFF8696B"/>
        <color rgb="FFFFEB84"/>
        <color rgb="FF63BE7B"/>
      </colorScale>
    </cfRule>
  </conditionalFormatting>
  <conditionalFormatting sqref="AA17:AA23">
    <cfRule type="colorScale" priority="199">
      <colorScale>
        <cfvo type="min"/>
        <cfvo type="percentile" val="50"/>
        <cfvo type="max"/>
        <color rgb="FFF8696B"/>
        <color rgb="FFFFEB84"/>
        <color rgb="FF63BE7B"/>
      </colorScale>
    </cfRule>
    <cfRule type="colorScale" priority="200">
      <colorScale>
        <cfvo type="min"/>
        <cfvo type="percentile" val="50"/>
        <cfvo type="max"/>
        <color rgb="FFF8696B"/>
        <color rgb="FFFFEB84"/>
        <color rgb="FF63BE7B"/>
      </colorScale>
    </cfRule>
  </conditionalFormatting>
  <conditionalFormatting sqref="AB1:AB1048576">
    <cfRule type="colorScale" priority="89">
      <colorScale>
        <cfvo type="min"/>
        <cfvo type="percentile" val="50"/>
        <cfvo type="max"/>
        <color rgb="FF63BE7B"/>
        <color rgb="FFFFEB84"/>
        <color rgb="FFF8696B"/>
      </colorScale>
    </cfRule>
  </conditionalFormatting>
  <conditionalFormatting sqref="AB2:AB13">
    <cfRule type="colorScale" priority="90">
      <colorScale>
        <cfvo type="min"/>
        <cfvo type="percentile" val="50"/>
        <cfvo type="max"/>
        <color rgb="FFF8696B"/>
        <color rgb="FFFFEB84"/>
        <color rgb="FF63BE7B"/>
      </colorScale>
    </cfRule>
  </conditionalFormatting>
  <conditionalFormatting sqref="AB17:AB23">
    <cfRule type="colorScale" priority="206">
      <colorScale>
        <cfvo type="min"/>
        <cfvo type="percentile" val="50"/>
        <cfvo type="max"/>
        <color rgb="FFF8696B"/>
        <color rgb="FFFFEB84"/>
        <color rgb="FF63BE7B"/>
      </colorScale>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700F1-17F6-4C43-B294-1CE404FA6776}">
  <dimension ref="A1:AM39"/>
  <sheetViews>
    <sheetView zoomScale="85" zoomScaleNormal="85" workbookViewId="0">
      <pane ySplit="1" topLeftCell="A5" activePane="bottomLeft" state="frozen"/>
      <selection activeCell="G1" sqref="G1"/>
      <selection pane="bottomLeft" activeCell="V17" sqref="V17"/>
    </sheetView>
  </sheetViews>
  <sheetFormatPr defaultRowHeight="16.5" outlineLevelRow="1" x14ac:dyDescent="0.25"/>
  <cols>
    <col min="1" max="1" width="13.25" customWidth="1"/>
    <col min="2" max="2" width="18.375" customWidth="1"/>
    <col min="3" max="3" width="24.625" hidden="1" customWidth="1"/>
    <col min="4" max="4" width="8.625" customWidth="1"/>
    <col min="5" max="5" width="10" customWidth="1"/>
    <col min="6" max="6" width="7.5" style="1" customWidth="1"/>
    <col min="7" max="8" width="9" style="2" customWidth="1"/>
    <col min="9" max="9" width="9" style="3" hidden="1" customWidth="1"/>
    <col min="10" max="10" width="19.25" style="14" hidden="1" customWidth="1"/>
    <col min="11" max="11" width="23.75" style="14" hidden="1" customWidth="1"/>
    <col min="12" max="15" width="9" style="3" hidden="1" customWidth="1"/>
    <col min="16" max="16" width="12.625" style="7" hidden="1" customWidth="1"/>
    <col min="17" max="18" width="8.25" style="7" customWidth="1"/>
    <col min="19" max="19" width="10.125" style="7" hidden="1" customWidth="1"/>
    <col min="20" max="20" width="8.25" style="7" hidden="1" customWidth="1"/>
    <col min="21" max="21" width="10" style="17" customWidth="1"/>
    <col min="22" max="22" width="10.125" style="7" bestFit="1" customWidth="1"/>
    <col min="23" max="23" width="5" customWidth="1"/>
    <col min="24" max="24" width="10" hidden="1" customWidth="1"/>
    <col min="25" max="25" width="10.375" style="3" bestFit="1" customWidth="1"/>
    <col min="26" max="26" width="10.375" style="4" hidden="1" customWidth="1"/>
    <col min="27" max="27" width="8.25" style="3" customWidth="1"/>
    <col min="28" max="28" width="8.25" style="7" customWidth="1"/>
    <col min="29" max="29" width="9" customWidth="1"/>
    <col min="30" max="31" width="10" style="4" hidden="1" customWidth="1"/>
    <col min="32" max="32" width="9.5" style="4" hidden="1" customWidth="1"/>
    <col min="33" max="33" width="9" hidden="1" customWidth="1"/>
    <col min="34" max="34" width="11.5" hidden="1" customWidth="1"/>
    <col min="35" max="35" width="8.5" style="4" bestFit="1" customWidth="1"/>
    <col min="36" max="36" width="6.875" hidden="1" customWidth="1"/>
    <col min="37" max="37" width="13.625" hidden="1" customWidth="1"/>
    <col min="38" max="38" width="10" style="4" hidden="1" customWidth="1"/>
    <col min="39" max="39" width="12.375" hidden="1" customWidth="1"/>
    <col min="40" max="40" width="9" customWidth="1"/>
  </cols>
  <sheetData>
    <row r="1" spans="1:39" x14ac:dyDescent="0.25">
      <c r="C1" t="s">
        <v>7</v>
      </c>
      <c r="D1" t="s">
        <v>8</v>
      </c>
      <c r="E1" s="13" t="s">
        <v>2</v>
      </c>
      <c r="F1" s="1" t="s">
        <v>1</v>
      </c>
      <c r="G1" s="2" t="s">
        <v>4</v>
      </c>
      <c r="H1" s="2" t="s">
        <v>5</v>
      </c>
      <c r="I1" s="3" t="s">
        <v>100</v>
      </c>
      <c r="J1" s="14" t="s">
        <v>54</v>
      </c>
      <c r="K1" s="14" t="s">
        <v>55</v>
      </c>
      <c r="L1" s="3" t="s">
        <v>56</v>
      </c>
      <c r="M1" s="3" t="s">
        <v>57</v>
      </c>
      <c r="N1" s="3" t="s">
        <v>58</v>
      </c>
      <c r="O1" s="3" t="s">
        <v>59</v>
      </c>
      <c r="P1" s="7" t="s">
        <v>0</v>
      </c>
      <c r="Q1" s="7" t="s">
        <v>3</v>
      </c>
      <c r="R1" s="7" t="s">
        <v>6</v>
      </c>
      <c r="S1" s="27">
        <v>44929</v>
      </c>
      <c r="T1" s="13"/>
      <c r="U1" s="16" t="s">
        <v>61</v>
      </c>
      <c r="V1" s="7" t="s">
        <v>13</v>
      </c>
      <c r="X1" t="s">
        <v>9</v>
      </c>
      <c r="AH1" s="3"/>
      <c r="AK1" t="s">
        <v>10</v>
      </c>
      <c r="AL1" s="4" t="s">
        <v>11</v>
      </c>
      <c r="AM1" t="s">
        <v>12</v>
      </c>
    </row>
    <row r="2" spans="1:39" outlineLevel="1" x14ac:dyDescent="0.25">
      <c r="A2" s="20"/>
      <c r="B2" t="e" vm="179">
        <v>#VALUE!</v>
      </c>
      <c r="D2" t="str" cm="1">
        <f t="array" ref="D2">_FV(B2,"Ticker symbol",TRUE)</f>
        <v>FRCB</v>
      </c>
      <c r="E2" cm="1">
        <f t="array" ref="E2">_FV(B2,"Price")</f>
        <v>0.32600000000000001</v>
      </c>
      <c r="F2" s="1" cm="1">
        <f t="array" ref="F2">_FV(B2,"Change (%)",TRUE)</f>
        <v>3.0769999999999999E-3</v>
      </c>
      <c r="G2" s="2" cm="1">
        <f t="array" ref="G2">_FV(B2,"52 week high",TRUE)</f>
        <v>171.09</v>
      </c>
      <c r="H2" s="2" cm="1">
        <f t="array" ref="H2">_FV(B2,"52 week low",TRUE)</f>
        <v>0.16109999999999999</v>
      </c>
      <c r="I2" s="3" cm="1">
        <f t="array" ref="I2">_FV(B2,"Market cap",TRUE)/1000000</f>
        <v>60.707295999999999</v>
      </c>
      <c r="J2" s="14" cm="1">
        <f t="array" ref="J2">_FV(B2,"Volume")</f>
        <v>471292</v>
      </c>
      <c r="K2" s="14" cm="1">
        <f t="array" ref="K2">_FV(B2,"Volume average",TRUE)</f>
        <v>56808984</v>
      </c>
      <c r="L2" s="3">
        <f t="shared" ref="L2:L15" si="0">K2*E2/1000000</f>
        <v>18.519728784000002</v>
      </c>
      <c r="P2" s="7">
        <f t="shared" ref="P2:P7" si="1">J2/K2</f>
        <v>8.2960821830575255E-3</v>
      </c>
      <c r="Q2" s="7">
        <f t="shared" ref="Q2:Q7" si="2">G2/E2-1</f>
        <v>523.81595092024543</v>
      </c>
      <c r="R2" s="7">
        <f t="shared" ref="R2:R7" si="3">E2/H2-1</f>
        <v>1.0235878336436999</v>
      </c>
      <c r="S2" s="16">
        <f>$S$1</f>
        <v>44929</v>
      </c>
      <c r="T2" cm="1" vm="2">
        <f t="array" aca="1" ref="T2:U2" ca="1">_xlfn.STOCKHISTORY(B2,S2,S2,0,0 )</f>
        <v>44929</v>
      </c>
      <c r="U2" s="17" vm="180">
        <f ca="1"/>
        <v>121.54</v>
      </c>
      <c r="V2" s="7">
        <f t="shared" ref="V2:V7" ca="1" si="4">E2/U2-1</f>
        <v>-0.99731775547144974</v>
      </c>
      <c r="X2">
        <v>100</v>
      </c>
      <c r="AH2" s="11"/>
      <c r="AJ2" s="11"/>
      <c r="AK2" s="11" cm="1">
        <f t="array" ref="AK2">_FV(B2,"previous close",TRUE)</f>
        <v>0.32500000000000001</v>
      </c>
      <c r="AL2" s="4">
        <f>AK2*X2</f>
        <v>32.5</v>
      </c>
      <c r="AM2" s="11">
        <f>AD2-AL2</f>
        <v>-32.5</v>
      </c>
    </row>
    <row r="3" spans="1:39" outlineLevel="1" x14ac:dyDescent="0.25">
      <c r="A3" s="20"/>
      <c r="B3" t="e" vm="181">
        <v>#VALUE!</v>
      </c>
      <c r="C3" t="str" cm="1">
        <f t="array" ref="C3">_FV(B3,"Name")</f>
        <v>PACWEST BANCORP</v>
      </c>
      <c r="D3" t="str" cm="1">
        <f t="array" ref="D3">_FV(B3,"Ticker symbol",TRUE)</f>
        <v>PACW</v>
      </c>
      <c r="E3" cm="1">
        <f t="array" ref="E3">_FV(B3,"Price")</f>
        <v>9.1</v>
      </c>
      <c r="F3" s="1" cm="1">
        <f t="array" ref="F3">_FV(B3,"Change (%)",TRUE)</f>
        <v>9.9889999999999996E-3</v>
      </c>
      <c r="G3" s="2" cm="1">
        <f t="array" ref="G3">_FV(B3,"52 week high",TRUE)</f>
        <v>30.43</v>
      </c>
      <c r="H3" s="2" cm="1">
        <f t="array" ref="H3">_FV(B3,"52 week low",TRUE)</f>
        <v>2.48</v>
      </c>
      <c r="I3" s="3" cm="1">
        <f t="array" ref="I3">_FV(B3,"Market cap",TRUE)/1000000</f>
        <v>1068.07</v>
      </c>
      <c r="J3" s="14" cm="1">
        <f t="array" ref="J3">_FV(B3,"Volume")</f>
        <v>4182456</v>
      </c>
      <c r="K3" s="14" cm="1">
        <f t="array" ref="K3">_FV(B3,"Volume average",TRUE)</f>
        <v>12305521</v>
      </c>
      <c r="L3" s="3">
        <f t="shared" si="0"/>
        <v>111.9802411</v>
      </c>
      <c r="P3" s="7">
        <f t="shared" si="1"/>
        <v>0.33988451200075154</v>
      </c>
      <c r="Q3" s="7">
        <f t="shared" si="2"/>
        <v>2.3439560439560441</v>
      </c>
      <c r="R3" s="7">
        <f t="shared" si="3"/>
        <v>2.6693548387096775</v>
      </c>
      <c r="S3" s="16">
        <f t="shared" ref="S3:S17" si="5">$S$1</f>
        <v>44929</v>
      </c>
      <c r="T3" cm="1" vm="2">
        <f t="array" aca="1" ref="T3:U3" ca="1">_xlfn.STOCKHISTORY(B3,S3,S3,0,0 )</f>
        <v>44929</v>
      </c>
      <c r="U3" s="17" vm="182">
        <f ca="1"/>
        <v>22.67</v>
      </c>
      <c r="V3" s="7">
        <f t="shared" ca="1" si="4"/>
        <v>-0.59858844287604773</v>
      </c>
      <c r="X3">
        <v>1</v>
      </c>
      <c r="AH3" s="11"/>
      <c r="AJ3" s="11"/>
      <c r="AK3" s="11" cm="1">
        <f t="array" ref="AK3">_FV(B3,"previous close",TRUE)</f>
        <v>9.01</v>
      </c>
      <c r="AL3" s="4">
        <f>AK3*X3</f>
        <v>9.01</v>
      </c>
      <c r="AM3" s="11">
        <f>AD3-AL3</f>
        <v>-9.01</v>
      </c>
    </row>
    <row r="4" spans="1:39" outlineLevel="1" x14ac:dyDescent="0.25">
      <c r="A4" s="20"/>
      <c r="B4" t="e" vm="183">
        <v>#VALUE!</v>
      </c>
      <c r="C4" t="str" cm="1">
        <f t="array" ref="C4">_FV(B4,"Name")</f>
        <v>CITIZENS FINANCIAL GROUP, INC.</v>
      </c>
      <c r="D4" t="str" cm="1">
        <f t="array" ref="D4">_FV(B4,"Ticker symbol",TRUE)</f>
        <v>CFG</v>
      </c>
      <c r="E4" cm="1">
        <f t="array" ref="E4">_FV(B4,"Price")</f>
        <v>31.25</v>
      </c>
      <c r="F4" s="1" cm="1">
        <f t="array" ref="F4">_FV(B4,"Change (%)",TRUE)</f>
        <v>-7.306E-3</v>
      </c>
      <c r="G4" s="2" cm="1">
        <f t="array" ref="G4">_FV(B4,"52 week high",TRUE)</f>
        <v>44.82</v>
      </c>
      <c r="H4" s="2" cm="1">
        <f t="array" ref="H4">_FV(B4,"52 week low",TRUE)</f>
        <v>23.37</v>
      </c>
      <c r="I4" s="3" cm="1">
        <f t="array" ref="I4">_FV(B4,"Market cap",TRUE)/1000000</f>
        <v>14833.8375</v>
      </c>
      <c r="J4" s="14" cm="1">
        <f t="array" ref="J4">_FV(B4,"Volume")</f>
        <v>7734558</v>
      </c>
      <c r="K4" s="14" cm="1">
        <f t="array" ref="K4">_FV(B4,"Volume average",TRUE)</f>
        <v>6708012</v>
      </c>
      <c r="L4" s="3">
        <f t="shared" si="0"/>
        <v>209.62537499999999</v>
      </c>
      <c r="P4" s="7">
        <f t="shared" si="1"/>
        <v>1.1530328210504095</v>
      </c>
      <c r="Q4" s="7">
        <f t="shared" si="2"/>
        <v>0.43423999999999996</v>
      </c>
      <c r="R4" s="7">
        <f t="shared" si="3"/>
        <v>0.33718442447582375</v>
      </c>
      <c r="S4" s="16">
        <f t="shared" si="5"/>
        <v>44929</v>
      </c>
      <c r="T4" cm="1" vm="2">
        <f t="array" aca="1" ref="T4:U4" ca="1">_xlfn.STOCKHISTORY(B4,S4,S4,0,0 )</f>
        <v>44929</v>
      </c>
      <c r="U4" s="17" vm="184">
        <f ca="1"/>
        <v>39.53</v>
      </c>
      <c r="V4" s="7">
        <f t="shared" ca="1" si="4"/>
        <v>-0.20946116873260812</v>
      </c>
      <c r="X4">
        <v>1</v>
      </c>
      <c r="AH4" s="11"/>
      <c r="AJ4" s="11"/>
      <c r="AK4" s="11" cm="1">
        <f t="array" ref="AK4">_FV(B4,"previous close",TRUE)</f>
        <v>31.48</v>
      </c>
      <c r="AL4" s="4">
        <f>AK4*X4</f>
        <v>31.48</v>
      </c>
      <c r="AM4" s="11">
        <f>AD4-AL4</f>
        <v>-31.48</v>
      </c>
    </row>
    <row r="5" spans="1:39" outlineLevel="1" x14ac:dyDescent="0.25">
      <c r="A5" s="20"/>
      <c r="B5" t="e" vm="185">
        <v>#VALUE!</v>
      </c>
      <c r="C5" t="str" cm="1">
        <f t="array" ref="C5">_FV(B5,"Name")</f>
        <v>ZIONS BANCORPORATION, NATIONAL ASSOCIATION</v>
      </c>
      <c r="D5" t="str" cm="1">
        <f t="array" ref="D5">_FV(B5,"Ticker symbol",TRUE)</f>
        <v>ZION</v>
      </c>
      <c r="E5" cm="1">
        <f t="array" ref="E5">_FV(B5,"Price")</f>
        <v>37.92</v>
      </c>
      <c r="F5" s="1" cm="1">
        <f t="array" ref="F5">_FV(B5,"Change (%)",TRUE)</f>
        <v>1.3632999999999999E-2</v>
      </c>
      <c r="G5" s="2" cm="1">
        <f t="array" ref="G5">_FV(B5,"52 week high",TRUE)</f>
        <v>59.75</v>
      </c>
      <c r="H5" s="2" cm="1">
        <f t="array" ref="H5">_FV(B5,"52 week low",TRUE)</f>
        <v>18.260000000000002</v>
      </c>
      <c r="I5" s="3" cm="1">
        <f t="array" ref="I5">_FV(B5,"Market cap",TRUE)/1000000</f>
        <v>5617.6210000000001</v>
      </c>
      <c r="J5" s="14" cm="1">
        <f t="array" ref="J5">_FV(B5,"Volume")</f>
        <v>2443855</v>
      </c>
      <c r="K5" s="14" cm="1">
        <f t="array" ref="K5">_FV(B5,"Volume average",TRUE)</f>
        <v>4397395</v>
      </c>
      <c r="L5" s="3">
        <f t="shared" si="0"/>
        <v>166.74921840000002</v>
      </c>
      <c r="P5" s="7">
        <f t="shared" si="1"/>
        <v>0.55575062053784119</v>
      </c>
      <c r="Q5" s="7">
        <f t="shared" si="2"/>
        <v>0.57568565400843874</v>
      </c>
      <c r="R5" s="7">
        <f t="shared" si="3"/>
        <v>1.0766703176341728</v>
      </c>
      <c r="S5" s="16">
        <f t="shared" si="5"/>
        <v>44929</v>
      </c>
      <c r="T5" cm="1" vm="2">
        <f t="array" aca="1" ref="T5:U5" ca="1">_xlfn.STOCKHISTORY(B5,S5,S5,0,0 )</f>
        <v>44929</v>
      </c>
      <c r="U5" s="17" vm="186">
        <f ca="1"/>
        <v>48.46</v>
      </c>
      <c r="V5" s="7">
        <f t="shared" ca="1" si="4"/>
        <v>-0.2174989682212134</v>
      </c>
      <c r="X5">
        <v>1</v>
      </c>
      <c r="AH5" s="11"/>
      <c r="AJ5" s="11"/>
      <c r="AK5" s="11" cm="1">
        <f t="array" ref="AK5">_FV(B5,"previous close",TRUE)</f>
        <v>37.409999999999997</v>
      </c>
      <c r="AL5" s="4">
        <f>AK5*X5</f>
        <v>37.409999999999997</v>
      </c>
      <c r="AM5" s="11">
        <f>AD5-AL5</f>
        <v>-37.409999999999997</v>
      </c>
    </row>
    <row r="6" spans="1:39" outlineLevel="1" x14ac:dyDescent="0.25">
      <c r="A6" s="20"/>
      <c r="B6" t="e" vm="187">
        <v>#VALUE!</v>
      </c>
      <c r="C6" t="str" cm="1">
        <f t="array" ref="C6">_FV(B6,"Name")</f>
        <v>Truist Financial Corporation</v>
      </c>
      <c r="D6" t="str" cm="1">
        <f t="array" ref="D6">_FV(B6,"Ticker symbol",TRUE)</f>
        <v>TFC</v>
      </c>
      <c r="E6" cm="1">
        <f t="array" ref="E6">_FV(B6,"Price")</f>
        <v>32.07</v>
      </c>
      <c r="F6" s="1" cm="1">
        <f t="array" ref="F6">_FV(B6,"Change (%)",TRUE)</f>
        <v>-6.5059999999999996E-3</v>
      </c>
      <c r="G6" s="2" cm="1">
        <f t="array" ref="G6">_FV(B6,"52 week high",TRUE)</f>
        <v>52.22</v>
      </c>
      <c r="H6" s="2" cm="1">
        <f t="array" ref="H6">_FV(B6,"52 week low",TRUE)</f>
        <v>25.56</v>
      </c>
      <c r="I6" s="3" cm="1">
        <f t="array" ref="I6">_FV(B6,"Market cap",TRUE)/1000000</f>
        <v>42716.47</v>
      </c>
      <c r="J6" s="14" cm="1">
        <f t="array" ref="J6">_FV(B6,"Volume")</f>
        <v>8992829</v>
      </c>
      <c r="K6" s="14" cm="1">
        <f t="array" ref="K6">_FV(B6,"Volume average",TRUE)</f>
        <v>10289198</v>
      </c>
      <c r="L6" s="3">
        <f t="shared" si="0"/>
        <v>329.97457986000001</v>
      </c>
      <c r="P6" s="7">
        <f t="shared" si="1"/>
        <v>0.87400679819748828</v>
      </c>
      <c r="Q6" s="7">
        <f t="shared" si="2"/>
        <v>0.62831306516994068</v>
      </c>
      <c r="R6" s="7">
        <f t="shared" si="3"/>
        <v>0.25469483568075124</v>
      </c>
      <c r="S6" s="16">
        <f t="shared" si="5"/>
        <v>44929</v>
      </c>
      <c r="T6" cm="1" vm="2">
        <f t="array" aca="1" ref="T6:U6" ca="1">_xlfn.STOCKHISTORY(B6,S6,S6,0,0 )</f>
        <v>44929</v>
      </c>
      <c r="U6" s="17" vm="188">
        <f ca="1"/>
        <v>43.63</v>
      </c>
      <c r="V6" s="7">
        <f t="shared" ca="1" si="4"/>
        <v>-0.26495530598212247</v>
      </c>
      <c r="X6">
        <v>8</v>
      </c>
      <c r="AH6" s="11"/>
      <c r="AJ6" s="11"/>
      <c r="AK6" s="11" cm="1">
        <f t="array" ref="AK6">_FV(B6,"previous close",TRUE)</f>
        <v>32.28</v>
      </c>
      <c r="AL6" s="4">
        <f>AK6*X6</f>
        <v>258.24</v>
      </c>
      <c r="AM6" s="11">
        <f>AD6-AL6</f>
        <v>-258.24</v>
      </c>
    </row>
    <row r="7" spans="1:39" outlineLevel="1" x14ac:dyDescent="0.25">
      <c r="A7" s="20"/>
      <c r="B7" t="e" vm="189">
        <v>#VALUE!</v>
      </c>
      <c r="D7" t="str" cm="1">
        <f t="array" ref="D7">_FV(B7,"Ticker symbol",TRUE)</f>
        <v>MTB</v>
      </c>
      <c r="E7" cm="1">
        <f t="array" ref="E7">_FV(B7,"Price")</f>
        <v>139.87</v>
      </c>
      <c r="F7" s="1" cm="1">
        <f t="array" ref="F7">_FV(B7,"Change (%)",TRUE)</f>
        <v>3.5760000000000002E-4</v>
      </c>
      <c r="G7" s="2" cm="1">
        <f t="array" ref="G7">_FV(B7,"52 week high",TRUE)</f>
        <v>193.42</v>
      </c>
      <c r="H7" s="2" cm="1">
        <f t="array" ref="H7">_FV(B7,"52 week low",TRUE)</f>
        <v>109.36</v>
      </c>
      <c r="I7" s="3" cm="1">
        <f t="array" ref="I7">_FV(B7,"Market cap",TRUE)/1000000</f>
        <v>23203.59</v>
      </c>
      <c r="J7" s="14" cm="1">
        <f t="array" ref="J7">_FV(B7,"Volume")</f>
        <v>796093</v>
      </c>
      <c r="K7" s="14" cm="1">
        <f t="array" ref="K7">_FV(B7,"Volume average",TRUE)</f>
        <v>1106089</v>
      </c>
      <c r="L7" s="3">
        <f t="shared" si="0"/>
        <v>154.70866843000002</v>
      </c>
      <c r="P7" s="7">
        <f t="shared" si="1"/>
        <v>0.71973683853650117</v>
      </c>
      <c r="Q7" s="7">
        <f t="shared" si="2"/>
        <v>0.38285550868663742</v>
      </c>
      <c r="R7" s="7">
        <f t="shared" si="3"/>
        <v>0.27898683247988298</v>
      </c>
      <c r="S7" s="16">
        <f t="shared" si="5"/>
        <v>44929</v>
      </c>
      <c r="T7" cm="1" vm="2">
        <f t="array" aca="1" ref="T7:U7" ca="1">_xlfn.STOCKHISTORY(B7,S7,S7,0,0 )</f>
        <v>44929</v>
      </c>
      <c r="U7" s="17" vm="190">
        <f ca="1"/>
        <v>144.97</v>
      </c>
      <c r="V7" s="7">
        <f t="shared" ca="1" si="4"/>
        <v>-3.5179692350141401E-2</v>
      </c>
      <c r="AH7" s="11"/>
      <c r="AJ7" s="11"/>
      <c r="AK7" s="11"/>
      <c r="AM7" s="11"/>
    </row>
    <row r="8" spans="1:39" outlineLevel="1" x14ac:dyDescent="0.25">
      <c r="A8" s="20"/>
      <c r="B8" t="e" vm="191">
        <v>#VALUE!</v>
      </c>
      <c r="C8" t="str" cm="1">
        <f t="array" ref="C8">_FV(B8,"Name")</f>
        <v>CULLEN/FROST BANKERS, INC.</v>
      </c>
      <c r="D8" t="str" cm="1">
        <f t="array" ref="D8">_FV(B8,"Ticker symbol",TRUE)</f>
        <v>CFR</v>
      </c>
      <c r="E8" cm="1">
        <f t="array" ref="E8">_FV(B8,"Price")</f>
        <v>107.81</v>
      </c>
      <c r="F8" s="1" cm="1">
        <f t="array" ref="F8">_FV(B8,"Change (%)",TRUE)</f>
        <v>-3.7890000000000003E-3</v>
      </c>
      <c r="G8" s="2" cm="1">
        <f t="array" ref="G8">_FV(B8,"52 week high",TRUE)</f>
        <v>160.6</v>
      </c>
      <c r="H8" s="2" cm="1">
        <f t="array" ref="H8">_FV(B8,"52 week low",TRUE)</f>
        <v>92.55</v>
      </c>
      <c r="I8" s="3" cm="1">
        <f t="array" ref="I8">_FV(B8,"Market cap",TRUE)/1000000</f>
        <v>6913.1130000000003</v>
      </c>
      <c r="J8" s="14" cm="1">
        <f t="array" ref="J8">_FV(B8,"Volume")</f>
        <v>404388</v>
      </c>
      <c r="K8" s="14" cm="1">
        <f t="array" ref="K8">_FV(B8,"Volume average",TRUE)</f>
        <v>648042</v>
      </c>
      <c r="L8" s="3">
        <f t="shared" si="0"/>
        <v>69.86540801999999</v>
      </c>
      <c r="P8" s="7">
        <f t="shared" ref="P8:P15" si="6">J8/K8</f>
        <v>0.62401511013175071</v>
      </c>
      <c r="Q8" s="7">
        <f t="shared" ref="Q8:Q15" si="7">G8/E8-1</f>
        <v>0.48965773119376665</v>
      </c>
      <c r="R8" s="7">
        <f t="shared" ref="R8:R15" si="8">E8/H8-1</f>
        <v>0.16488384656942201</v>
      </c>
      <c r="S8" s="16">
        <f t="shared" si="5"/>
        <v>44929</v>
      </c>
      <c r="T8" cm="1" vm="2">
        <f t="array" aca="1" ref="T8:U8" ca="1">_xlfn.STOCKHISTORY(B8,S8,S8,0,0 )</f>
        <v>44929</v>
      </c>
      <c r="U8" s="17" vm="192">
        <f ca="1"/>
        <v>130.24</v>
      </c>
      <c r="V8" s="7">
        <f t="shared" ref="V8:V15" ca="1" si="9">E8/U8-1</f>
        <v>-0.17222051597051602</v>
      </c>
      <c r="X8">
        <v>1</v>
      </c>
      <c r="AH8" s="11"/>
      <c r="AJ8" s="11"/>
      <c r="AK8" s="11" cm="1">
        <f t="array" ref="AK8">_FV(B8,"previous close",TRUE)</f>
        <v>108.22</v>
      </c>
      <c r="AL8" s="4">
        <f>AK8*X8</f>
        <v>108.22</v>
      </c>
      <c r="AM8" s="11">
        <f>AD8-AL8</f>
        <v>-108.22</v>
      </c>
    </row>
    <row r="9" spans="1:39" outlineLevel="1" x14ac:dyDescent="0.25">
      <c r="A9" s="20"/>
      <c r="B9" t="e" vm="193">
        <v>#VALUE!</v>
      </c>
      <c r="C9" t="str" cm="1">
        <f t="array" ref="C9">_FV(B9,"Name")</f>
        <v>REGIONS FINANCIAL CORPORATION</v>
      </c>
      <c r="D9" t="str" cm="1">
        <f t="array" ref="D9">_FV(B9,"Ticker symbol",TRUE)</f>
        <v>RF</v>
      </c>
      <c r="E9" cm="1">
        <f t="array" ref="E9">_FV(B9,"Price")</f>
        <v>20.61</v>
      </c>
      <c r="F9" s="1" cm="1">
        <f t="array" ref="F9">_FV(B9,"Change (%)",TRUE)</f>
        <v>5.3659999999999992E-3</v>
      </c>
      <c r="G9" s="2" cm="1">
        <f t="array" ref="G9">_FV(B9,"52 week high",TRUE)</f>
        <v>24.33</v>
      </c>
      <c r="H9" s="2" cm="1">
        <f t="array" ref="H9">_FV(B9,"52 week low",TRUE)</f>
        <v>13.94</v>
      </c>
      <c r="I9" s="3" cm="1">
        <f t="array" ref="I9">_FV(B9,"Market cap",TRUE)/1000000</f>
        <v>19352.79</v>
      </c>
      <c r="J9" s="14" cm="1">
        <f t="array" ref="J9">_FV(B9,"Volume")</f>
        <v>7428861</v>
      </c>
      <c r="K9" s="14" cm="1">
        <f t="array" ref="K9">_FV(B9,"Volume average",TRUE)</f>
        <v>7122596</v>
      </c>
      <c r="L9" s="3">
        <f t="shared" si="0"/>
        <v>146.79670356</v>
      </c>
      <c r="P9" s="7">
        <f t="shared" si="6"/>
        <v>1.0429990694404119</v>
      </c>
      <c r="Q9" s="7">
        <f t="shared" si="7"/>
        <v>0.18049490538573498</v>
      </c>
      <c r="R9" s="7">
        <f t="shared" si="8"/>
        <v>0.47847919655667148</v>
      </c>
      <c r="S9" s="16">
        <f t="shared" si="5"/>
        <v>44929</v>
      </c>
      <c r="T9" cm="1" vm="2">
        <f t="array" aca="1" ref="T9:U9" ca="1">_xlfn.STOCKHISTORY(B9,S9,S9,0,0 )</f>
        <v>44929</v>
      </c>
      <c r="U9" s="17" vm="194">
        <f ca="1"/>
        <v>21.47</v>
      </c>
      <c r="V9" s="7">
        <f t="shared" ca="1" si="9"/>
        <v>-4.0055891942245014E-2</v>
      </c>
      <c r="X9">
        <v>1</v>
      </c>
      <c r="AH9" s="11"/>
      <c r="AJ9" s="11"/>
      <c r="AK9" s="11" cm="1">
        <f t="array" ref="AK9">_FV(B9,"previous close",TRUE)</f>
        <v>20.5</v>
      </c>
      <c r="AL9" s="4">
        <f>AK9*X9</f>
        <v>20.5</v>
      </c>
      <c r="AM9" s="11">
        <f>AD9-AL9</f>
        <v>-20.5</v>
      </c>
    </row>
    <row r="10" spans="1:39" outlineLevel="1" x14ac:dyDescent="0.25">
      <c r="A10" s="20"/>
      <c r="B10" t="e" vm="195">
        <v>#VALUE!</v>
      </c>
      <c r="C10" t="str" cm="1">
        <f t="array" ref="C10">_FV(B10,"Name")</f>
        <v>WESTERN ALLIANCE BANCORPORATION</v>
      </c>
      <c r="D10" t="str" cm="1">
        <f t="array" ref="D10">_FV(B10,"Ticker symbol",TRUE)</f>
        <v>WAL</v>
      </c>
      <c r="E10" cm="1">
        <f t="array" ref="E10">_FV(B10,"Price")</f>
        <v>52.75</v>
      </c>
      <c r="F10" s="1" cm="1">
        <f t="array" ref="F10">_FV(B10,"Change (%)",TRUE)</f>
        <v>1.2087000000000001E-2</v>
      </c>
      <c r="G10" s="2" cm="1">
        <f t="array" ref="G10">_FV(B10,"52 week high",TRUE)</f>
        <v>86.87</v>
      </c>
      <c r="H10" s="2" cm="1">
        <f t="array" ref="H10">_FV(B10,"52 week low",TRUE)</f>
        <v>7.46</v>
      </c>
      <c r="I10" s="3" cm="1">
        <f t="array" ref="I10">_FV(B10,"Market cap",TRUE)/1000000</f>
        <v>5776.3069999999998</v>
      </c>
      <c r="J10" s="14" cm="1">
        <f t="array" ref="J10">_FV(B10,"Volume")</f>
        <v>1559834</v>
      </c>
      <c r="K10" s="14" cm="1">
        <f t="array" ref="K10">_FV(B10,"Volume average",TRUE)</f>
        <v>2954949</v>
      </c>
      <c r="L10" s="3">
        <f t="shared" si="0"/>
        <v>155.87355975</v>
      </c>
      <c r="P10" s="7">
        <f t="shared" si="6"/>
        <v>0.52787171622928175</v>
      </c>
      <c r="Q10" s="7">
        <f t="shared" si="7"/>
        <v>0.64682464454976318</v>
      </c>
      <c r="R10" s="7">
        <f t="shared" si="8"/>
        <v>6.0710455764075064</v>
      </c>
      <c r="S10" s="16">
        <f t="shared" si="5"/>
        <v>44929</v>
      </c>
      <c r="T10" cm="1" vm="2">
        <f t="array" aca="1" ref="T10:U10" ca="1">_xlfn.STOCKHISTORY(B10,S10,S10,0,0 )</f>
        <v>44929</v>
      </c>
      <c r="U10" s="17" vm="196">
        <f ca="1"/>
        <v>58.52</v>
      </c>
      <c r="V10" s="7">
        <f t="shared" ca="1" si="9"/>
        <v>-9.8598769651401241E-2</v>
      </c>
      <c r="X10">
        <v>1</v>
      </c>
      <c r="AH10" s="11"/>
      <c r="AJ10" s="11"/>
      <c r="AK10" s="11" cm="1">
        <f t="array" ref="AK10">_FV(B10,"previous close",TRUE)</f>
        <v>52.12</v>
      </c>
      <c r="AL10" s="4">
        <f>AK10*X10</f>
        <v>52.12</v>
      </c>
      <c r="AM10" s="11">
        <f>AD10-AL10</f>
        <v>-52.12</v>
      </c>
    </row>
    <row r="11" spans="1:39" outlineLevel="1" x14ac:dyDescent="0.25">
      <c r="A11" s="20"/>
      <c r="B11" t="e" vm="197">
        <v>#VALUE!</v>
      </c>
      <c r="C11" t="str" cm="1">
        <f t="array" ref="C11">_FV(B11,"Name")</f>
        <v>HUNTINGTON BANCSHARES INCORPORATED</v>
      </c>
      <c r="D11" t="str" cm="1">
        <f t="array" ref="D11">_FV(B11,"Ticker symbol",TRUE)</f>
        <v>HBAN</v>
      </c>
      <c r="E11" cm="1">
        <f t="array" ref="E11">_FV(B11,"Price")</f>
        <v>12.19</v>
      </c>
      <c r="F11" s="1" cm="1">
        <f t="array" ref="F11">_FV(B11,"Change (%)",TRUE)</f>
        <v>-1.6379999999999999E-3</v>
      </c>
      <c r="G11" s="2" cm="1">
        <f t="array" ref="G11">_FV(B11,"52 week high",TRUE)</f>
        <v>15.74</v>
      </c>
      <c r="H11" s="2" cm="1">
        <f t="array" ref="H11">_FV(B11,"52 week low",TRUE)</f>
        <v>9.1301000000000005</v>
      </c>
      <c r="I11" s="3" cm="1">
        <f t="array" ref="I11">_FV(B11,"Market cap",TRUE)/1000000</f>
        <v>17649.68158</v>
      </c>
      <c r="J11" s="14" cm="1">
        <f t="array" ref="J11">_FV(B11,"Volume")</f>
        <v>9197237</v>
      </c>
      <c r="K11" s="14" cm="1">
        <f t="array" ref="K11">_FV(B11,"Volume average",TRUE)</f>
        <v>13038194</v>
      </c>
      <c r="L11" s="3">
        <f t="shared" si="0"/>
        <v>158.93558485999998</v>
      </c>
      <c r="P11" s="7">
        <f t="shared" si="6"/>
        <v>0.70540728263438934</v>
      </c>
      <c r="Q11" s="7">
        <f t="shared" si="7"/>
        <v>0.29122231337161608</v>
      </c>
      <c r="R11" s="7">
        <f t="shared" si="8"/>
        <v>0.3351441933823287</v>
      </c>
      <c r="S11" s="16">
        <f t="shared" si="5"/>
        <v>44929</v>
      </c>
      <c r="T11" cm="1" vm="2">
        <f t="array" aca="1" ref="T11:U11" ca="1">_xlfn.STOCKHISTORY(B11,S11,S11,0,0 )</f>
        <v>44929</v>
      </c>
      <c r="U11" s="17" vm="198">
        <f ca="1"/>
        <v>14.1</v>
      </c>
      <c r="V11" s="7">
        <f t="shared" ca="1" si="9"/>
        <v>-0.13546099290780145</v>
      </c>
      <c r="X11">
        <v>8</v>
      </c>
      <c r="AH11" s="11"/>
      <c r="AJ11" s="11"/>
      <c r="AK11" s="11" cm="1">
        <f t="array" ref="AK11">_FV(B11,"previous close",TRUE)</f>
        <v>12.21</v>
      </c>
      <c r="AL11" s="4">
        <f>AK11*X11</f>
        <v>97.68</v>
      </c>
      <c r="AM11" s="11">
        <f>AD11-AL11</f>
        <v>-97.68</v>
      </c>
    </row>
    <row r="12" spans="1:39" outlineLevel="1" x14ac:dyDescent="0.25">
      <c r="A12" s="20"/>
      <c r="B12" t="e" vm="199">
        <v>#VALUE!</v>
      </c>
      <c r="D12" t="str" cm="1">
        <f t="array" ref="D12">_FV(B12,"Ticker symbol",TRUE)</f>
        <v>EWBC</v>
      </c>
      <c r="E12" cm="1">
        <f t="array" ref="E12">_FV(B12,"Price")</f>
        <v>61.21</v>
      </c>
      <c r="F12" s="1" cm="1">
        <f t="array" ref="F12">_FV(B12,"Change (%)",TRUE)</f>
        <v>7.5719999999999997E-3</v>
      </c>
      <c r="G12" s="2" cm="1">
        <f t="array" ref="G12">_FV(B12,"52 week high",TRUE)</f>
        <v>80.98</v>
      </c>
      <c r="H12" s="2" cm="1">
        <f t="array" ref="H12">_FV(B12,"52 week low",TRUE)</f>
        <v>33.86</v>
      </c>
      <c r="I12" s="3" cm="1">
        <f t="array" ref="I12">_FV(B12,"Market cap",TRUE)/1000000</f>
        <v>8658.7788419999997</v>
      </c>
      <c r="J12" s="14" cm="1">
        <f t="array" ref="J12">_FV(B12,"Volume")</f>
        <v>604625</v>
      </c>
      <c r="K12" s="14" cm="1">
        <f t="array" ref="K12">_FV(B12,"Volume average",TRUE)</f>
        <v>1105147</v>
      </c>
      <c r="L12" s="3">
        <f t="shared" si="0"/>
        <v>67.646047870000004</v>
      </c>
      <c r="P12" s="7">
        <f t="shared" si="6"/>
        <v>0.54709916418358828</v>
      </c>
      <c r="Q12" s="7">
        <f t="shared" si="7"/>
        <v>0.32298644012416267</v>
      </c>
      <c r="R12" s="7">
        <f t="shared" si="8"/>
        <v>0.80773774365032502</v>
      </c>
      <c r="S12" s="16">
        <f t="shared" si="5"/>
        <v>44929</v>
      </c>
      <c r="T12" cm="1" vm="2">
        <f t="array" aca="1" ref="T12:U12" ca="1">_xlfn.STOCKHISTORY(B12,S12,S12,0,0 )</f>
        <v>44929</v>
      </c>
      <c r="U12" s="17" vm="200">
        <f ca="1"/>
        <v>66.010000000000005</v>
      </c>
      <c r="V12" s="7">
        <f t="shared" ca="1" si="9"/>
        <v>-7.2716255112861727E-2</v>
      </c>
      <c r="AH12" s="11"/>
      <c r="AJ12" s="11"/>
      <c r="AK12" s="11"/>
      <c r="AM12" s="11"/>
    </row>
    <row r="13" spans="1:39" x14ac:dyDescent="0.25">
      <c r="A13" s="20"/>
      <c r="B13" t="e" vm="201">
        <v>#VALUE!</v>
      </c>
      <c r="E13" cm="1">
        <f t="array" ref="E13">_FV(B13,"Price")</f>
        <v>55.1</v>
      </c>
      <c r="F13" s="1" cm="1">
        <f t="array" ref="F13">_FV(B13,"Change (%)",TRUE)</f>
        <v>2.5498E-2</v>
      </c>
      <c r="G13" s="2" cm="1">
        <f t="array" ref="G13">_FV(B13,"52 week high",TRUE)</f>
        <v>85.45</v>
      </c>
      <c r="H13" s="2" cm="1">
        <f t="array" ref="H13">_FV(B13,"52 week low",TRUE)</f>
        <v>30.830100000000002</v>
      </c>
      <c r="I13" s="3" cm="1">
        <f t="array" ref="I13">_FV(B13,"Market cap",TRUE)/1000000</f>
        <v>2188.9940000000001</v>
      </c>
      <c r="J13" s="14" cm="1">
        <f t="array" ref="J13">_FV(B13,"Volume")</f>
        <v>433535</v>
      </c>
      <c r="K13" s="14" cm="1">
        <f t="array" ref="K13">_FV(B13,"Volume average",TRUE)</f>
        <v>894355</v>
      </c>
      <c r="L13" s="3">
        <f t="shared" si="0"/>
        <v>49.278960499999997</v>
      </c>
      <c r="P13" s="7">
        <f t="shared" si="6"/>
        <v>0.48474599012696301</v>
      </c>
      <c r="Q13" s="7">
        <f t="shared" si="7"/>
        <v>0.55081669691470059</v>
      </c>
      <c r="R13" s="7">
        <f t="shared" si="8"/>
        <v>0.78721444302807964</v>
      </c>
      <c r="S13" s="16">
        <f t="shared" si="5"/>
        <v>44929</v>
      </c>
      <c r="T13" cm="1" vm="2">
        <f t="array" aca="1" ref="T13:U13" ca="1">_xlfn.STOCKHISTORY(B13,S13,S13,0,0 )</f>
        <v>44929</v>
      </c>
      <c r="U13" s="17" vm="202">
        <f ca="1"/>
        <v>77.72</v>
      </c>
      <c r="V13" s="7">
        <f t="shared" ca="1" si="9"/>
        <v>-0.29104477611940294</v>
      </c>
    </row>
    <row r="14" spans="1:39" x14ac:dyDescent="0.25">
      <c r="B14" t="e" vm="203">
        <v>#VALUE!</v>
      </c>
      <c r="E14" cm="1">
        <f t="array" ref="E14">_FV(B14,"Price")</f>
        <v>13.44</v>
      </c>
      <c r="F14" s="1" cm="1">
        <f t="array" ref="F14">_FV(B14,"Change (%)",TRUE)</f>
        <v>7.4459999999999999E-4</v>
      </c>
      <c r="G14" s="2" cm="1">
        <f t="array" ref="G14">_FV(B14,"52 week high",TRUE)</f>
        <v>14.22</v>
      </c>
      <c r="H14" s="2" cm="1">
        <f t="array" ref="H14">_FV(B14,"52 week low",TRUE)</f>
        <v>5.81</v>
      </c>
      <c r="I14" s="3" cm="1">
        <f t="array" ref="I14">_FV(B14,"Market cap",TRUE)/1000000</f>
        <v>9825.67</v>
      </c>
      <c r="J14" s="14" cm="1">
        <f t="array" ref="J14">_FV(B14,"Volume")</f>
        <v>7112955</v>
      </c>
      <c r="K14" s="14" cm="1">
        <f t="array" ref="K14">_FV(B14,"Volume average",TRUE)</f>
        <v>9161410</v>
      </c>
      <c r="L14" s="3">
        <f t="shared" si="0"/>
        <v>123.12935039999999</v>
      </c>
      <c r="P14" s="7">
        <f t="shared" si="6"/>
        <v>0.77640395965249887</v>
      </c>
      <c r="Q14" s="7">
        <f t="shared" si="7"/>
        <v>5.8035714285714413E-2</v>
      </c>
      <c r="R14" s="7">
        <f t="shared" si="8"/>
        <v>1.3132530120481927</v>
      </c>
      <c r="S14" s="16">
        <f t="shared" si="5"/>
        <v>44929</v>
      </c>
      <c r="T14" cm="1" vm="2">
        <f t="array" aca="1" ref="T14:U14" ca="1">_xlfn.STOCKHISTORY(B14,S14,S14,0,0 )</f>
        <v>44929</v>
      </c>
      <c r="U14" s="17" vm="204">
        <f ca="1"/>
        <v>8.64</v>
      </c>
      <c r="V14" s="7">
        <f t="shared" ca="1" si="9"/>
        <v>0.55555555555555536</v>
      </c>
    </row>
    <row r="15" spans="1:39" outlineLevel="1" x14ac:dyDescent="0.25">
      <c r="A15" s="20"/>
      <c r="B15" t="e" vm="205">
        <v>#VALUE!</v>
      </c>
      <c r="C15" t="str" cm="1">
        <f t="array" ref="C15">_FV(B15,"Name")</f>
        <v>FIRST HORIZON CORPORATION</v>
      </c>
      <c r="D15" t="str" cm="1">
        <f t="array" ref="D15">_FV(B15,"Ticker symbol",TRUE)</f>
        <v>FHN</v>
      </c>
      <c r="E15" cm="1">
        <f t="array" ref="E15">_FV(B15,"Price")</f>
        <v>13.41</v>
      </c>
      <c r="F15" s="1" cm="1">
        <f t="array" ref="F15">_FV(B15,"Change (%)",TRUE)</f>
        <v>0</v>
      </c>
      <c r="G15" s="2" cm="1">
        <f t="array" ref="G15">_FV(B15,"52 week high",TRUE)</f>
        <v>24.92</v>
      </c>
      <c r="H15" s="2" cm="1">
        <f t="array" ref="H15">_FV(B15,"52 week low",TRUE)</f>
        <v>8.99</v>
      </c>
      <c r="I15" s="3" cm="1">
        <f t="array" ref="I15">_FV(B15,"Market cap",TRUE)/1000000</f>
        <v>7496.19</v>
      </c>
      <c r="J15" s="14" cm="1">
        <f t="array" ref="J15">_FV(B15,"Volume")</f>
        <v>4639784</v>
      </c>
      <c r="K15" s="14" cm="1">
        <f t="array" ref="K15">_FV(B15,"Volume average",TRUE)</f>
        <v>8544147</v>
      </c>
      <c r="L15" s="3">
        <f t="shared" si="0"/>
        <v>114.57701127</v>
      </c>
      <c r="P15" s="7">
        <f t="shared" si="6"/>
        <v>0.54303653717568301</v>
      </c>
      <c r="Q15" s="7">
        <f t="shared" si="7"/>
        <v>0.85831469052945564</v>
      </c>
      <c r="R15" s="7">
        <f t="shared" si="8"/>
        <v>0.49165739710789769</v>
      </c>
      <c r="S15" s="16">
        <f t="shared" si="5"/>
        <v>44929</v>
      </c>
      <c r="T15" cm="1" vm="2">
        <f t="array" aca="1" ref="T15:U15" ca="1">_xlfn.STOCKHISTORY(B15,S15,S15,0,0 )</f>
        <v>44929</v>
      </c>
      <c r="U15" s="17" vm="206">
        <f ca="1"/>
        <v>24.46</v>
      </c>
      <c r="V15" s="7">
        <f t="shared" ca="1" si="9"/>
        <v>-0.45175797219950942</v>
      </c>
      <c r="X15">
        <v>1</v>
      </c>
      <c r="AH15" s="11"/>
      <c r="AJ15" s="11"/>
      <c r="AK15" s="11" cm="1">
        <f t="array" ref="AK15">_FV(B15,"previous close",TRUE)</f>
        <v>13.41</v>
      </c>
      <c r="AL15" s="4">
        <f>AK15*X15</f>
        <v>13.41</v>
      </c>
      <c r="AM15" s="11">
        <f>AD15-AL15</f>
        <v>-13.41</v>
      </c>
    </row>
    <row r="16" spans="1:39" outlineLevel="1" x14ac:dyDescent="0.25">
      <c r="A16" s="20"/>
      <c r="P16" s="1"/>
      <c r="S16" s="16"/>
      <c r="T16"/>
      <c r="AH16" s="11"/>
      <c r="AJ16" s="11"/>
      <c r="AK16" s="11"/>
      <c r="AM16" s="11"/>
    </row>
    <row r="17" spans="1:39" outlineLevel="1" x14ac:dyDescent="0.25">
      <c r="A17" s="20"/>
      <c r="B17" t="e" vm="177">
        <v>#VALUE!</v>
      </c>
      <c r="C17" t="str" cm="1">
        <f t="array" ref="C17">_FV(B17,"Name")</f>
        <v>SPDR S&amp;P Reg Banking ETF</v>
      </c>
      <c r="D17" t="str" cm="1">
        <f t="array" ref="D17">_FV(B17,"Ticker symbol",TRUE)</f>
        <v>KRE</v>
      </c>
      <c r="E17" cm="1">
        <f t="array" ref="E17">_FV(B17,"Price")</f>
        <v>48.56</v>
      </c>
      <c r="F17" s="1" cm="1">
        <f t="array" ref="F17">_FV(B17,"Change (%)",TRUE)</f>
        <v>3.9280000000000001E-3</v>
      </c>
      <c r="G17" s="2" cm="1">
        <f t="array" ref="G17">_FV(B17,"52 week high",TRUE)</f>
        <v>68.83</v>
      </c>
      <c r="H17" s="2" cm="1">
        <f t="array" ref="H17">_FV(B17,"52 week low",TRUE)</f>
        <v>34.520000000000003</v>
      </c>
      <c r="I17" s="3" cm="1">
        <f t="array" ref="I17">_FV(B17,"Market cap",TRUE)/1000000</f>
        <v>3605.0715920799998</v>
      </c>
      <c r="J17" s="14" cm="1">
        <f t="array" ref="J17">_FV(B17,"Volume")</f>
        <v>10466488</v>
      </c>
      <c r="K17" s="14" cm="1">
        <f t="array" ref="K17">_FV(B17,"Volume average",TRUE)</f>
        <v>19098140</v>
      </c>
      <c r="L17" s="3">
        <f>K17*E17/1000000</f>
        <v>927.40567840000006</v>
      </c>
      <c r="P17" s="7">
        <f>J17/K17</f>
        <v>0.5480370339729419</v>
      </c>
      <c r="Q17" s="7">
        <f>G17/E17-1</f>
        <v>0.41742174629324547</v>
      </c>
      <c r="R17" s="7">
        <f>E17/H17-1</f>
        <v>0.40672074159907301</v>
      </c>
      <c r="S17" s="16">
        <f t="shared" si="5"/>
        <v>44929</v>
      </c>
      <c r="T17" cm="1" vm="2">
        <f t="array" aca="1" ref="T17:U17" ca="1">_xlfn.STOCKHISTORY(B17,S17,S17,0,0 )</f>
        <v>44929</v>
      </c>
      <c r="U17" s="17" vm="178">
        <f ca="1"/>
        <v>58.33</v>
      </c>
      <c r="V17" s="7">
        <f ca="1">E17/U17-1</f>
        <v>-0.16749528544488246</v>
      </c>
      <c r="AH17" s="11"/>
      <c r="AJ17" s="11"/>
      <c r="AK17" s="11"/>
      <c r="AM17" s="11"/>
    </row>
    <row r="18" spans="1:39" outlineLevel="1" x14ac:dyDescent="0.25">
      <c r="A18" s="20"/>
      <c r="S18" s="16"/>
      <c r="T18"/>
      <c r="AH18" s="11"/>
      <c r="AJ18" s="11"/>
      <c r="AK18" s="11"/>
      <c r="AM18" s="11"/>
    </row>
    <row r="19" spans="1:39" outlineLevel="1" x14ac:dyDescent="0.25">
      <c r="A19" s="20"/>
      <c r="S19" s="16"/>
      <c r="T19"/>
      <c r="AH19" s="11"/>
      <c r="AJ19" s="11"/>
      <c r="AK19" s="11"/>
      <c r="AM19" s="11"/>
    </row>
    <row r="20" spans="1:39" x14ac:dyDescent="0.25">
      <c r="S20" s="16"/>
      <c r="T20"/>
    </row>
    <row r="21" spans="1:39" x14ac:dyDescent="0.25">
      <c r="S21" s="16"/>
      <c r="T21"/>
    </row>
    <row r="22" spans="1:39" x14ac:dyDescent="0.25">
      <c r="S22" s="16"/>
      <c r="T22"/>
    </row>
    <row r="23" spans="1:39" x14ac:dyDescent="0.25">
      <c r="S23" s="16"/>
      <c r="T23"/>
    </row>
    <row r="24" spans="1:39" x14ac:dyDescent="0.25">
      <c r="S24" s="16"/>
      <c r="T24"/>
    </row>
    <row r="25" spans="1:39" x14ac:dyDescent="0.25">
      <c r="S25" s="16"/>
      <c r="T25"/>
    </row>
    <row r="26" spans="1:39" x14ac:dyDescent="0.25">
      <c r="S26" s="16"/>
      <c r="T26"/>
    </row>
    <row r="27" spans="1:39" x14ac:dyDescent="0.25">
      <c r="S27" s="16"/>
      <c r="T27"/>
    </row>
    <row r="28" spans="1:39" x14ac:dyDescent="0.25">
      <c r="S28" s="16"/>
      <c r="T28"/>
    </row>
    <row r="29" spans="1:39" x14ac:dyDescent="0.25">
      <c r="S29" s="16"/>
      <c r="T29"/>
    </row>
    <row r="30" spans="1:39" x14ac:dyDescent="0.25">
      <c r="S30" s="16"/>
      <c r="T30"/>
    </row>
    <row r="31" spans="1:39" x14ac:dyDescent="0.25">
      <c r="S31" s="16"/>
      <c r="T31"/>
    </row>
    <row r="32" spans="1:39" s="17" customFormat="1" x14ac:dyDescent="0.25">
      <c r="A32"/>
      <c r="B32"/>
      <c r="C32"/>
      <c r="D32"/>
      <c r="E32"/>
      <c r="F32" s="1"/>
      <c r="G32" s="2"/>
      <c r="H32" s="2"/>
      <c r="I32" s="3"/>
      <c r="J32" s="14"/>
      <c r="K32" s="14"/>
      <c r="L32" s="3"/>
      <c r="M32" s="3"/>
      <c r="N32" s="3"/>
      <c r="O32" s="3"/>
      <c r="P32" s="7"/>
      <c r="Q32" s="7"/>
      <c r="R32" s="7"/>
      <c r="S32" s="16"/>
      <c r="T32"/>
      <c r="V32" s="7"/>
      <c r="W32"/>
      <c r="X32"/>
      <c r="Y32" s="3"/>
      <c r="Z32" s="4"/>
      <c r="AA32" s="3"/>
      <c r="AB32" s="7"/>
      <c r="AC32"/>
      <c r="AD32" s="4"/>
      <c r="AE32" s="4"/>
      <c r="AF32" s="4"/>
      <c r="AG32"/>
      <c r="AH32"/>
      <c r="AI32" s="4"/>
      <c r="AJ32"/>
      <c r="AK32"/>
      <c r="AL32" s="4"/>
      <c r="AM32"/>
    </row>
    <row r="33" spans="1:39" s="17" customFormat="1" x14ac:dyDescent="0.25">
      <c r="A33"/>
      <c r="B33"/>
      <c r="C33"/>
      <c r="D33"/>
      <c r="E33"/>
      <c r="F33" s="1"/>
      <c r="G33" s="2"/>
      <c r="H33" s="2"/>
      <c r="I33" s="3"/>
      <c r="J33" s="14"/>
      <c r="K33" s="14"/>
      <c r="L33" s="3"/>
      <c r="M33" s="3"/>
      <c r="N33" s="3"/>
      <c r="O33" s="3"/>
      <c r="P33" s="7"/>
      <c r="Q33" s="7"/>
      <c r="R33" s="7"/>
      <c r="S33" s="16"/>
      <c r="T33"/>
      <c r="V33" s="7"/>
      <c r="W33"/>
      <c r="X33"/>
      <c r="Y33" s="3"/>
      <c r="Z33" s="4"/>
      <c r="AA33" s="3"/>
      <c r="AB33" s="7"/>
      <c r="AC33"/>
      <c r="AD33" s="4"/>
      <c r="AE33" s="4"/>
      <c r="AF33" s="4"/>
      <c r="AG33"/>
      <c r="AH33"/>
      <c r="AI33" s="4"/>
      <c r="AJ33"/>
      <c r="AK33"/>
      <c r="AL33" s="4"/>
      <c r="AM33"/>
    </row>
    <row r="34" spans="1:39" s="17" customFormat="1" x14ac:dyDescent="0.25">
      <c r="A34"/>
      <c r="B34"/>
      <c r="C34"/>
      <c r="D34"/>
      <c r="E34"/>
      <c r="F34" s="1"/>
      <c r="G34" s="2"/>
      <c r="H34" s="2"/>
      <c r="I34" s="3"/>
      <c r="J34" s="14"/>
      <c r="K34" s="14"/>
      <c r="L34" s="3"/>
      <c r="M34" s="3"/>
      <c r="N34" s="3"/>
      <c r="O34" s="3"/>
      <c r="P34" s="7"/>
      <c r="Q34" s="7"/>
      <c r="R34" s="7"/>
      <c r="S34" s="16"/>
      <c r="T34"/>
      <c r="V34" s="7"/>
      <c r="W34"/>
      <c r="X34"/>
      <c r="Y34" s="3"/>
      <c r="Z34" s="4"/>
      <c r="AA34" s="3"/>
      <c r="AB34" s="7"/>
      <c r="AC34"/>
      <c r="AD34" s="4"/>
      <c r="AE34" s="4"/>
      <c r="AF34" s="4"/>
      <c r="AG34"/>
      <c r="AH34"/>
      <c r="AI34" s="4"/>
      <c r="AJ34"/>
      <c r="AK34"/>
      <c r="AL34" s="4"/>
      <c r="AM34"/>
    </row>
    <row r="35" spans="1:39" s="17" customFormat="1" x14ac:dyDescent="0.25">
      <c r="A35"/>
      <c r="B35"/>
      <c r="C35"/>
      <c r="D35"/>
      <c r="E35"/>
      <c r="F35" s="1"/>
      <c r="G35" s="2"/>
      <c r="H35" s="2"/>
      <c r="I35" s="3"/>
      <c r="J35" s="14"/>
      <c r="K35" s="14"/>
      <c r="L35" s="3"/>
      <c r="M35" s="3"/>
      <c r="N35" s="3"/>
      <c r="O35" s="3"/>
      <c r="P35" s="7"/>
      <c r="Q35" s="7"/>
      <c r="R35" s="7"/>
      <c r="S35" s="16"/>
      <c r="T35"/>
      <c r="V35" s="7"/>
      <c r="W35"/>
      <c r="X35"/>
      <c r="Y35" s="3"/>
      <c r="Z35" s="4"/>
      <c r="AA35" s="3"/>
      <c r="AB35" s="7"/>
      <c r="AC35"/>
      <c r="AD35" s="4"/>
      <c r="AE35" s="4"/>
      <c r="AF35" s="4"/>
      <c r="AG35"/>
      <c r="AH35"/>
      <c r="AI35" s="4"/>
      <c r="AJ35"/>
      <c r="AK35"/>
      <c r="AL35" s="4"/>
      <c r="AM35"/>
    </row>
    <row r="36" spans="1:39" s="17" customFormat="1" x14ac:dyDescent="0.25">
      <c r="A36"/>
      <c r="B36"/>
      <c r="C36"/>
      <c r="D36"/>
      <c r="E36"/>
      <c r="F36" s="1"/>
      <c r="G36" s="2"/>
      <c r="H36" s="2"/>
      <c r="I36" s="3"/>
      <c r="J36" s="14"/>
      <c r="K36" s="14"/>
      <c r="L36" s="3"/>
      <c r="M36" s="3"/>
      <c r="N36" s="3"/>
      <c r="O36" s="3"/>
      <c r="P36" s="7"/>
      <c r="Q36" s="7"/>
      <c r="R36" s="7"/>
      <c r="S36" s="16"/>
      <c r="T36"/>
      <c r="V36" s="7"/>
      <c r="W36"/>
      <c r="X36"/>
      <c r="Y36" s="3"/>
      <c r="Z36" s="4"/>
      <c r="AA36" s="3"/>
      <c r="AB36" s="7"/>
      <c r="AC36"/>
      <c r="AD36" s="4"/>
      <c r="AE36" s="4"/>
      <c r="AF36" s="4"/>
      <c r="AG36"/>
      <c r="AH36"/>
      <c r="AI36" s="4"/>
      <c r="AJ36"/>
      <c r="AK36"/>
      <c r="AL36" s="4"/>
      <c r="AM36"/>
    </row>
    <row r="37" spans="1:39" s="17" customFormat="1" x14ac:dyDescent="0.25">
      <c r="A37"/>
      <c r="B37"/>
      <c r="C37"/>
      <c r="D37"/>
      <c r="E37"/>
      <c r="F37" s="1"/>
      <c r="G37" s="2"/>
      <c r="H37" s="2"/>
      <c r="I37" s="3"/>
      <c r="J37" s="14"/>
      <c r="K37" s="14"/>
      <c r="L37" s="3"/>
      <c r="M37" s="3"/>
      <c r="N37" s="3"/>
      <c r="O37" s="3"/>
      <c r="P37" s="7"/>
      <c r="Q37" s="7"/>
      <c r="R37" s="7"/>
      <c r="S37" s="16"/>
      <c r="T37"/>
      <c r="V37" s="7"/>
      <c r="W37"/>
      <c r="X37"/>
      <c r="Y37" s="3"/>
      <c r="Z37" s="4"/>
      <c r="AA37" s="3"/>
      <c r="AB37" s="7"/>
      <c r="AC37"/>
      <c r="AD37" s="4"/>
      <c r="AE37" s="4"/>
      <c r="AF37" s="4"/>
      <c r="AG37"/>
      <c r="AH37"/>
      <c r="AI37" s="4"/>
      <c r="AJ37"/>
      <c r="AK37"/>
      <c r="AL37" s="4"/>
      <c r="AM37"/>
    </row>
    <row r="38" spans="1:39" s="17" customFormat="1" x14ac:dyDescent="0.25">
      <c r="A38"/>
      <c r="B38"/>
      <c r="C38"/>
      <c r="D38"/>
      <c r="E38"/>
      <c r="F38" s="1"/>
      <c r="G38" s="2"/>
      <c r="H38" s="2"/>
      <c r="I38" s="3"/>
      <c r="J38" s="14"/>
      <c r="K38" s="14"/>
      <c r="L38" s="3"/>
      <c r="M38" s="3"/>
      <c r="N38" s="3"/>
      <c r="O38" s="3"/>
      <c r="P38" s="7"/>
      <c r="Q38" s="7"/>
      <c r="R38" s="7"/>
      <c r="S38" s="16"/>
      <c r="T38"/>
      <c r="V38" s="7"/>
      <c r="W38"/>
      <c r="X38"/>
      <c r="Y38" s="3"/>
      <c r="Z38" s="4"/>
      <c r="AA38" s="3"/>
      <c r="AB38" s="7"/>
      <c r="AC38"/>
      <c r="AD38" s="4"/>
      <c r="AE38" s="4"/>
      <c r="AF38" s="4"/>
      <c r="AG38"/>
      <c r="AH38"/>
      <c r="AI38" s="4"/>
      <c r="AJ38"/>
      <c r="AK38"/>
      <c r="AL38" s="4"/>
      <c r="AM38"/>
    </row>
    <row r="39" spans="1:39" s="17" customFormat="1" x14ac:dyDescent="0.25">
      <c r="A39"/>
      <c r="B39"/>
      <c r="C39"/>
      <c r="D39"/>
      <c r="E39"/>
      <c r="F39" s="1"/>
      <c r="G39" s="2"/>
      <c r="H39" s="2"/>
      <c r="I39" s="3"/>
      <c r="J39" s="14"/>
      <c r="K39" s="14"/>
      <c r="L39" s="3"/>
      <c r="M39" s="3"/>
      <c r="N39" s="3"/>
      <c r="O39" s="3"/>
      <c r="P39" s="7"/>
      <c r="Q39" s="7"/>
      <c r="R39" s="7"/>
      <c r="S39" s="16"/>
      <c r="T39"/>
      <c r="V39" s="7"/>
      <c r="W39"/>
      <c r="X39"/>
      <c r="Y39" s="3"/>
      <c r="Z39" s="4"/>
      <c r="AA39" s="3"/>
      <c r="AB39" s="7"/>
      <c r="AC39"/>
      <c r="AD39" s="4"/>
      <c r="AE39" s="4"/>
      <c r="AF39" s="4"/>
      <c r="AG39"/>
      <c r="AH39"/>
      <c r="AI39" s="4"/>
      <c r="AJ39"/>
      <c r="AK39"/>
      <c r="AL39" s="4"/>
      <c r="AM39"/>
    </row>
  </sheetData>
  <phoneticPr fontId="1" type="noConversion"/>
  <conditionalFormatting sqref="F2:F7">
    <cfRule type="colorScale" priority="119">
      <colorScale>
        <cfvo type="min"/>
        <cfvo type="percentile" val="50"/>
        <cfvo type="max"/>
        <color rgb="FF63BE7B"/>
        <color rgb="FFFFEB84"/>
        <color rgb="FFF8696B"/>
      </colorScale>
    </cfRule>
    <cfRule type="colorScale" priority="120">
      <colorScale>
        <cfvo type="min"/>
        <cfvo type="percentile" val="50"/>
        <cfvo type="max"/>
        <color rgb="FFF8696B"/>
        <color rgb="FFFFEB84"/>
        <color rgb="FF63BE7B"/>
      </colorScale>
    </cfRule>
  </conditionalFormatting>
  <conditionalFormatting sqref="F2:F15">
    <cfRule type="colorScale" priority="27">
      <colorScale>
        <cfvo type="min"/>
        <cfvo type="percentile" val="50"/>
        <cfvo type="max"/>
        <color rgb="FFF8696B"/>
        <color rgb="FFFFEB84"/>
        <color rgb="FF63BE7B"/>
      </colorScale>
    </cfRule>
  </conditionalFormatting>
  <conditionalFormatting sqref="F8:F15">
    <cfRule type="colorScale" priority="117">
      <colorScale>
        <cfvo type="min"/>
        <cfvo type="percentile" val="50"/>
        <cfvo type="max"/>
        <color rgb="FF63BE7B"/>
        <color rgb="FFFFEB84"/>
        <color rgb="FFF8696B"/>
      </colorScale>
    </cfRule>
    <cfRule type="colorScale" priority="118">
      <colorScale>
        <cfvo type="min"/>
        <cfvo type="percentile" val="50"/>
        <cfvo type="max"/>
        <color rgb="FFF8696B"/>
        <color rgb="FFFFEB84"/>
        <color rgb="FF63BE7B"/>
      </colorScale>
    </cfRule>
  </conditionalFormatting>
  <conditionalFormatting sqref="I2:I7">
    <cfRule type="colorScale" priority="62">
      <colorScale>
        <cfvo type="min"/>
        <cfvo type="percentile" val="50"/>
        <cfvo type="max"/>
        <color rgb="FF63BE7B"/>
        <color rgb="FFFFEB84"/>
        <color rgb="FFF8696B"/>
      </colorScale>
    </cfRule>
    <cfRule type="colorScale" priority="63">
      <colorScale>
        <cfvo type="min"/>
        <cfvo type="percentile" val="50"/>
        <cfvo type="max"/>
        <color rgb="FFF8696B"/>
        <color rgb="FFFFEB84"/>
        <color rgb="FF63BE7B"/>
      </colorScale>
    </cfRule>
  </conditionalFormatting>
  <conditionalFormatting sqref="I2:I15">
    <cfRule type="colorScale" priority="6">
      <colorScale>
        <cfvo type="min"/>
        <cfvo type="percentile" val="50"/>
        <cfvo type="max"/>
        <color rgb="FFF8696B"/>
        <color rgb="FFFFEB84"/>
        <color rgb="FF63BE7B"/>
      </colorScale>
    </cfRule>
  </conditionalFormatting>
  <conditionalFormatting sqref="I8:I15">
    <cfRule type="colorScale" priority="60">
      <colorScale>
        <cfvo type="min"/>
        <cfvo type="percentile" val="50"/>
        <cfvo type="max"/>
        <color rgb="FF63BE7B"/>
        <color rgb="FFFFEB84"/>
        <color rgb="FFF8696B"/>
      </colorScale>
    </cfRule>
    <cfRule type="colorScale" priority="61">
      <colorScale>
        <cfvo type="min"/>
        <cfvo type="percentile" val="50"/>
        <cfvo type="max"/>
        <color rgb="FFF8696B"/>
        <color rgb="FFFFEB84"/>
        <color rgb="FF63BE7B"/>
      </colorScale>
    </cfRule>
  </conditionalFormatting>
  <conditionalFormatting sqref="L2:L7">
    <cfRule type="colorScale" priority="4">
      <colorScale>
        <cfvo type="min"/>
        <cfvo type="percentile" val="50"/>
        <cfvo type="max"/>
        <color rgb="FF63BE7B"/>
        <color rgb="FFFFEB84"/>
        <color rgb="FFF8696B"/>
      </colorScale>
    </cfRule>
    <cfRule type="colorScale" priority="5">
      <colorScale>
        <cfvo type="min"/>
        <cfvo type="percentile" val="50"/>
        <cfvo type="max"/>
        <color rgb="FFF8696B"/>
        <color rgb="FFFFEB84"/>
        <color rgb="FF63BE7B"/>
      </colorScale>
    </cfRule>
  </conditionalFormatting>
  <conditionalFormatting sqref="L2:L15">
    <cfRule type="colorScale" priority="1">
      <colorScale>
        <cfvo type="min"/>
        <cfvo type="percentile" val="50"/>
        <cfvo type="max"/>
        <color rgb="FFF8696B"/>
        <color rgb="FFFFEB84"/>
        <color rgb="FF63BE7B"/>
      </colorScale>
    </cfRule>
  </conditionalFormatting>
  <conditionalFormatting sqref="L8:L15">
    <cfRule type="colorScale" priority="2">
      <colorScale>
        <cfvo type="min"/>
        <cfvo type="percentile" val="50"/>
        <cfvo type="max"/>
        <color rgb="FF63BE7B"/>
        <color rgb="FFFFEB84"/>
        <color rgb="FFF8696B"/>
      </colorScale>
    </cfRule>
    <cfRule type="colorScale" priority="3">
      <colorScale>
        <cfvo type="min"/>
        <cfvo type="percentile" val="50"/>
        <cfvo type="max"/>
        <color rgb="FFF8696B"/>
        <color rgb="FFFFEB84"/>
        <color rgb="FF63BE7B"/>
      </colorScale>
    </cfRule>
  </conditionalFormatting>
  <conditionalFormatting sqref="P2:P7">
    <cfRule type="colorScale" priority="26">
      <colorScale>
        <cfvo type="min"/>
        <cfvo type="percentile" val="50"/>
        <cfvo type="max"/>
        <color rgb="FFF8696B"/>
        <color rgb="FFFFEB84"/>
        <color rgb="FF63BE7B"/>
      </colorScale>
    </cfRule>
    <cfRule type="colorScale" priority="25">
      <colorScale>
        <cfvo type="min"/>
        <cfvo type="percentile" val="50"/>
        <cfvo type="max"/>
        <color rgb="FF63BE7B"/>
        <color rgb="FFFFEB84"/>
        <color rgb="FFF8696B"/>
      </colorScale>
    </cfRule>
  </conditionalFormatting>
  <conditionalFormatting sqref="P2:P15">
    <cfRule type="colorScale" priority="22">
      <colorScale>
        <cfvo type="min"/>
        <cfvo type="percentile" val="50"/>
        <cfvo type="max"/>
        <color rgb="FFF8696B"/>
        <color rgb="FFFFEB84"/>
        <color rgb="FF63BE7B"/>
      </colorScale>
    </cfRule>
  </conditionalFormatting>
  <conditionalFormatting sqref="P8:P15">
    <cfRule type="colorScale" priority="23">
      <colorScale>
        <cfvo type="min"/>
        <cfvo type="percentile" val="50"/>
        <cfvo type="max"/>
        <color rgb="FF63BE7B"/>
        <color rgb="FFFFEB84"/>
        <color rgb="FFF8696B"/>
      </colorScale>
    </cfRule>
    <cfRule type="colorScale" priority="24">
      <colorScale>
        <cfvo type="min"/>
        <cfvo type="percentile" val="50"/>
        <cfvo type="max"/>
        <color rgb="FFF8696B"/>
        <color rgb="FFFFEB84"/>
        <color rgb="FF63BE7B"/>
      </colorScale>
    </cfRule>
  </conditionalFormatting>
  <conditionalFormatting sqref="P16">
    <cfRule type="colorScale" priority="32">
      <colorScale>
        <cfvo type="min"/>
        <cfvo type="percentile" val="50"/>
        <cfvo type="max"/>
        <color rgb="FFF8696B"/>
        <color rgb="FFFFEB84"/>
        <color rgb="FF63BE7B"/>
      </colorScale>
    </cfRule>
    <cfRule type="colorScale" priority="31">
      <colorScale>
        <cfvo type="min"/>
        <cfvo type="percentile" val="50"/>
        <cfvo type="max"/>
        <color rgb="FF63BE7B"/>
        <color rgb="FFFFEB84"/>
        <color rgb="FFF8696B"/>
      </colorScale>
    </cfRule>
    <cfRule type="colorScale" priority="28">
      <colorScale>
        <cfvo type="min"/>
        <cfvo type="percentile" val="50"/>
        <cfvo type="max"/>
        <color rgb="FFF8696B"/>
        <color rgb="FFFFEB84"/>
        <color rgb="FF63BE7B"/>
      </colorScale>
    </cfRule>
  </conditionalFormatting>
  <conditionalFormatting sqref="Q2:Q7">
    <cfRule type="colorScale" priority="21">
      <colorScale>
        <cfvo type="min"/>
        <cfvo type="percentile" val="50"/>
        <cfvo type="max"/>
        <color rgb="FFF8696B"/>
        <color rgb="FFFFEB84"/>
        <color rgb="FF63BE7B"/>
      </colorScale>
    </cfRule>
    <cfRule type="colorScale" priority="20">
      <colorScale>
        <cfvo type="min"/>
        <cfvo type="percentile" val="50"/>
        <cfvo type="max"/>
        <color rgb="FF63BE7B"/>
        <color rgb="FFFFEB84"/>
        <color rgb="FFF8696B"/>
      </colorScale>
    </cfRule>
  </conditionalFormatting>
  <conditionalFormatting sqref="Q2:Q15">
    <cfRule type="colorScale" priority="17">
      <colorScale>
        <cfvo type="min"/>
        <cfvo type="percentile" val="50"/>
        <cfvo type="max"/>
        <color rgb="FFF8696B"/>
        <color rgb="FFFFEB84"/>
        <color rgb="FF63BE7B"/>
      </colorScale>
    </cfRule>
  </conditionalFormatting>
  <conditionalFormatting sqref="Q8:Q15">
    <cfRule type="colorScale" priority="18">
      <colorScale>
        <cfvo type="min"/>
        <cfvo type="percentile" val="50"/>
        <cfvo type="max"/>
        <color rgb="FF63BE7B"/>
        <color rgb="FFFFEB84"/>
        <color rgb="FFF8696B"/>
      </colorScale>
    </cfRule>
    <cfRule type="colorScale" priority="19">
      <colorScale>
        <cfvo type="min"/>
        <cfvo type="percentile" val="50"/>
        <cfvo type="max"/>
        <color rgb="FFF8696B"/>
        <color rgb="FFFFEB84"/>
        <color rgb="FF63BE7B"/>
      </colorScale>
    </cfRule>
  </conditionalFormatting>
  <conditionalFormatting sqref="R2:R7">
    <cfRule type="colorScale" priority="15">
      <colorScale>
        <cfvo type="min"/>
        <cfvo type="percentile" val="50"/>
        <cfvo type="max"/>
        <color rgb="FF63BE7B"/>
        <color rgb="FFFFEB84"/>
        <color rgb="FFF8696B"/>
      </colorScale>
    </cfRule>
    <cfRule type="colorScale" priority="16">
      <colorScale>
        <cfvo type="min"/>
        <cfvo type="percentile" val="50"/>
        <cfvo type="max"/>
        <color rgb="FFF8696B"/>
        <color rgb="FFFFEB84"/>
        <color rgb="FF63BE7B"/>
      </colorScale>
    </cfRule>
  </conditionalFormatting>
  <conditionalFormatting sqref="R2:R15">
    <cfRule type="colorScale" priority="12">
      <colorScale>
        <cfvo type="min"/>
        <cfvo type="percentile" val="50"/>
        <cfvo type="max"/>
        <color rgb="FFF8696B"/>
        <color rgb="FFFFEB84"/>
        <color rgb="FF63BE7B"/>
      </colorScale>
    </cfRule>
  </conditionalFormatting>
  <conditionalFormatting sqref="R8:R15">
    <cfRule type="colorScale" priority="13">
      <colorScale>
        <cfvo type="min"/>
        <cfvo type="percentile" val="50"/>
        <cfvo type="max"/>
        <color rgb="FF63BE7B"/>
        <color rgb="FFFFEB84"/>
        <color rgb="FFF8696B"/>
      </colorScale>
    </cfRule>
    <cfRule type="colorScale" priority="14">
      <colorScale>
        <cfvo type="min"/>
        <cfvo type="percentile" val="50"/>
        <cfvo type="max"/>
        <color rgb="FFF8696B"/>
        <color rgb="FFFFEB84"/>
        <color rgb="FF63BE7B"/>
      </colorScale>
    </cfRule>
  </conditionalFormatting>
  <conditionalFormatting sqref="V2:V7">
    <cfRule type="colorScale" priority="10">
      <colorScale>
        <cfvo type="min"/>
        <cfvo type="percentile" val="50"/>
        <cfvo type="max"/>
        <color rgb="FF63BE7B"/>
        <color rgb="FFFFEB84"/>
        <color rgb="FFF8696B"/>
      </colorScale>
    </cfRule>
    <cfRule type="colorScale" priority="11">
      <colorScale>
        <cfvo type="min"/>
        <cfvo type="percentile" val="50"/>
        <cfvo type="max"/>
        <color rgb="FFF8696B"/>
        <color rgb="FFFFEB84"/>
        <color rgb="FF63BE7B"/>
      </colorScale>
    </cfRule>
  </conditionalFormatting>
  <conditionalFormatting sqref="V2:V15">
    <cfRule type="colorScale" priority="7">
      <colorScale>
        <cfvo type="min"/>
        <cfvo type="percentile" val="50"/>
        <cfvo type="max"/>
        <color rgb="FFF8696B"/>
        <color rgb="FFFFEB84"/>
        <color rgb="FF63BE7B"/>
      </colorScale>
    </cfRule>
  </conditionalFormatting>
  <conditionalFormatting sqref="V8:V15">
    <cfRule type="colorScale" priority="9">
      <colorScale>
        <cfvo type="min"/>
        <cfvo type="percentile" val="50"/>
        <cfvo type="max"/>
        <color rgb="FFF8696B"/>
        <color rgb="FFFFEB84"/>
        <color rgb="FF63BE7B"/>
      </colorScale>
    </cfRule>
    <cfRule type="colorScale" priority="8">
      <colorScale>
        <cfvo type="min"/>
        <cfvo type="percentile" val="50"/>
        <cfvo type="max"/>
        <color rgb="FF63BE7B"/>
        <color rgb="FFFFEB84"/>
        <color rgb="FFF8696B"/>
      </colorScale>
    </cfRule>
  </conditionalFormatting>
  <conditionalFormatting sqref="Y1:Y16 Y18:Y1048576">
    <cfRule type="colorScale" priority="126">
      <colorScale>
        <cfvo type="min"/>
        <cfvo type="percentile" val="50"/>
        <cfvo type="max"/>
        <color rgb="FF63BE7B"/>
        <color rgb="FFFFEB84"/>
        <color rgb="FFF8696B"/>
      </colorScale>
    </cfRule>
  </conditionalFormatting>
  <conditionalFormatting sqref="Y2:Y12">
    <cfRule type="colorScale" priority="174">
      <colorScale>
        <cfvo type="min"/>
        <cfvo type="percentile" val="50"/>
        <cfvo type="max"/>
        <color rgb="FFF8696B"/>
        <color rgb="FFFFEB84"/>
        <color rgb="FF63BE7B"/>
      </colorScale>
    </cfRule>
    <cfRule type="colorScale" priority="175">
      <colorScale>
        <cfvo type="min"/>
        <cfvo type="percentile" val="50"/>
        <cfvo type="max"/>
        <color rgb="FFF8696B"/>
        <color rgb="FFFFEB84"/>
        <color rgb="FF63BE7B"/>
      </colorScale>
    </cfRule>
  </conditionalFormatting>
  <conditionalFormatting sqref="Y15:Y16 Y18:Y19">
    <cfRule type="colorScale" priority="121">
      <colorScale>
        <cfvo type="min"/>
        <cfvo type="percentile" val="50"/>
        <cfvo type="max"/>
        <color rgb="FFF8696B"/>
        <color rgb="FFFFEB84"/>
        <color rgb="FF63BE7B"/>
      </colorScale>
    </cfRule>
    <cfRule type="colorScale" priority="122">
      <colorScale>
        <cfvo type="min"/>
        <cfvo type="percentile" val="50"/>
        <cfvo type="max"/>
        <color rgb="FFF8696B"/>
        <color rgb="FFFFEB84"/>
        <color rgb="FF63BE7B"/>
      </colorScale>
    </cfRule>
  </conditionalFormatting>
  <conditionalFormatting sqref="AA1:AA1048576">
    <cfRule type="colorScale" priority="129">
      <colorScale>
        <cfvo type="min"/>
        <cfvo type="percentile" val="50"/>
        <cfvo type="max"/>
        <color rgb="FF63BE7B"/>
        <color rgb="FFFFEB84"/>
        <color rgb="FFF8696B"/>
      </colorScale>
    </cfRule>
  </conditionalFormatting>
  <conditionalFormatting sqref="AA2:AA12">
    <cfRule type="colorScale" priority="181">
      <colorScale>
        <cfvo type="min"/>
        <cfvo type="percentile" val="50"/>
        <cfvo type="max"/>
        <color rgb="FFF8696B"/>
        <color rgb="FFFFEB84"/>
        <color rgb="FF63BE7B"/>
      </colorScale>
    </cfRule>
    <cfRule type="colorScale" priority="182">
      <colorScale>
        <cfvo type="min"/>
        <cfvo type="percentile" val="50"/>
        <cfvo type="max"/>
        <color rgb="FFF8696B"/>
        <color rgb="FFFFEB84"/>
        <color rgb="FF63BE7B"/>
      </colorScale>
    </cfRule>
  </conditionalFormatting>
  <conditionalFormatting sqref="AA15:AA19">
    <cfRule type="colorScale" priority="123">
      <colorScale>
        <cfvo type="min"/>
        <cfvo type="percentile" val="50"/>
        <cfvo type="max"/>
        <color rgb="FFF8696B"/>
        <color rgb="FFFFEB84"/>
        <color rgb="FF63BE7B"/>
      </colorScale>
    </cfRule>
    <cfRule type="colorScale" priority="124">
      <colorScale>
        <cfvo type="min"/>
        <cfvo type="percentile" val="50"/>
        <cfvo type="max"/>
        <color rgb="FFF8696B"/>
        <color rgb="FFFFEB84"/>
        <color rgb="FF63BE7B"/>
      </colorScale>
    </cfRule>
  </conditionalFormatting>
  <conditionalFormatting sqref="AB1:AB1048576">
    <cfRule type="colorScale" priority="132">
      <colorScale>
        <cfvo type="min"/>
        <cfvo type="percentile" val="50"/>
        <cfvo type="max"/>
        <color rgb="FF63BE7B"/>
        <color rgb="FFFFEB84"/>
        <color rgb="FFF8696B"/>
      </colorScale>
    </cfRule>
  </conditionalFormatting>
  <conditionalFormatting sqref="AB2:AB12">
    <cfRule type="colorScale" priority="188">
      <colorScale>
        <cfvo type="min"/>
        <cfvo type="percentile" val="50"/>
        <cfvo type="max"/>
        <color rgb="FFF8696B"/>
        <color rgb="FFFFEB84"/>
        <color rgb="FF63BE7B"/>
      </colorScale>
    </cfRule>
  </conditionalFormatting>
  <conditionalFormatting sqref="AB15:AB19">
    <cfRule type="colorScale" priority="125">
      <colorScale>
        <cfvo type="min"/>
        <cfvo type="percentile" val="50"/>
        <cfvo type="max"/>
        <color rgb="FFF8696B"/>
        <color rgb="FFFFEB84"/>
        <color rgb="FF63BE7B"/>
      </colorScale>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Global Stock Market ETF</vt:lpstr>
      <vt:lpstr>Currency</vt:lpstr>
      <vt:lpstr>bond etf and other ETF</vt:lpstr>
      <vt:lpstr>small banks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Ivan</dc:creator>
  <cp:lastModifiedBy>user</cp:lastModifiedBy>
  <dcterms:created xsi:type="dcterms:W3CDTF">2021-09-27T17:36:11Z</dcterms:created>
  <dcterms:modified xsi:type="dcterms:W3CDTF">2023-08-05T18:34:44Z</dcterms:modified>
</cp:coreProperties>
</file>