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13_ncr:1_{76B35BC4-D23D-4FEF-A894-1387D03FE190}" xr6:coauthVersionLast="47" xr6:coauthVersionMax="47" xr10:uidLastSave="{00000000-0000-0000-0000-000000000000}"/>
  <bookViews>
    <workbookView xWindow="-120" yWindow="-120" windowWidth="20730" windowHeight="11310" xr2:uid="{D204C2DA-4AA7-4628-9DBC-0016FB96B099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2" i="1" l="1"/>
  <c r="T22" i="1"/>
  <c r="S22" i="1"/>
  <c r="R22" i="1"/>
  <c r="Q22" i="1"/>
  <c r="K30" i="1"/>
  <c r="F30" i="1"/>
  <c r="F29" i="1"/>
  <c r="G28" i="1"/>
  <c r="H28" i="1"/>
  <c r="I28" i="1"/>
  <c r="J28" i="1"/>
  <c r="K28" i="1"/>
  <c r="F28" i="1"/>
  <c r="D12" i="1"/>
  <c r="D9" i="1"/>
  <c r="D8" i="1"/>
  <c r="D3" i="1"/>
  <c r="G8" i="1"/>
  <c r="E8" i="1" s="1"/>
  <c r="G7" i="1"/>
  <c r="G6" i="1"/>
  <c r="F5" i="1"/>
  <c r="F4" i="1" s="1"/>
  <c r="Q13" i="1"/>
  <c r="Q16" i="1" s="1"/>
  <c r="Q17" i="1" s="1"/>
  <c r="G23" i="1"/>
  <c r="G17" i="1"/>
  <c r="G16" i="1"/>
  <c r="G14" i="1"/>
  <c r="G12" i="1"/>
  <c r="E12" i="1" s="1"/>
  <c r="G11" i="1"/>
  <c r="G9" i="1"/>
  <c r="E9" i="1" s="1"/>
  <c r="G3" i="1"/>
  <c r="E3" i="1" s="1"/>
  <c r="F10" i="1"/>
  <c r="F13" i="1" s="1"/>
  <c r="F15" i="1" s="1"/>
  <c r="F18" i="1" s="1"/>
  <c r="F25" i="1" s="1"/>
  <c r="F22" i="1"/>
  <c r="I17" i="1"/>
  <c r="I16" i="1"/>
  <c r="I14" i="1"/>
  <c r="I12" i="1"/>
  <c r="I11" i="1"/>
  <c r="I9" i="1"/>
  <c r="I8" i="1"/>
  <c r="I7" i="1"/>
  <c r="I6" i="1"/>
  <c r="I5" i="1"/>
  <c r="I3" i="1"/>
  <c r="K10" i="1"/>
  <c r="K13" i="1" s="1"/>
  <c r="K15" i="1" s="1"/>
  <c r="K18" i="1" s="1"/>
  <c r="K25" i="1" s="1"/>
  <c r="K4" i="1"/>
  <c r="R16" i="1"/>
  <c r="R17" i="1" s="1"/>
  <c r="S16" i="1"/>
  <c r="S17" i="1" s="1"/>
  <c r="H10" i="1"/>
  <c r="H13" i="1" s="1"/>
  <c r="H15" i="1" s="1"/>
  <c r="H18" i="1" s="1"/>
  <c r="H25" i="1" s="1"/>
  <c r="H4" i="1"/>
  <c r="L7" i="1"/>
  <c r="L6" i="1"/>
  <c r="L5" i="1"/>
  <c r="N4" i="1"/>
  <c r="M4" i="1"/>
  <c r="N8" i="1"/>
  <c r="M8" i="1"/>
  <c r="J4" i="1"/>
  <c r="C63" i="1"/>
  <c r="C62" i="1"/>
  <c r="C67" i="1"/>
  <c r="C66" i="1"/>
  <c r="C61" i="1"/>
  <c r="C37" i="1"/>
  <c r="N47" i="1"/>
  <c r="N46" i="1"/>
  <c r="N51" i="1" s="1"/>
  <c r="M47" i="1"/>
  <c r="M46" i="1"/>
  <c r="J46" i="1"/>
  <c r="J47" i="1"/>
  <c r="J52" i="1" s="1"/>
  <c r="J57" i="1" s="1"/>
  <c r="L42" i="1"/>
  <c r="N43" i="1"/>
  <c r="M43" i="1"/>
  <c r="J43" i="1"/>
  <c r="L41" i="1"/>
  <c r="M64" i="1"/>
  <c r="M65" i="1" s="1"/>
  <c r="J64" i="1"/>
  <c r="L37" i="1"/>
  <c r="B37" i="1" s="1"/>
  <c r="L35" i="1"/>
  <c r="L34" i="1"/>
  <c r="L33" i="1"/>
  <c r="N36" i="1"/>
  <c r="N38" i="1" s="1"/>
  <c r="M36" i="1"/>
  <c r="M38" i="1" s="1"/>
  <c r="J36" i="1"/>
  <c r="J38" i="1" s="1"/>
  <c r="L17" i="1"/>
  <c r="L16" i="1"/>
  <c r="L14" i="1"/>
  <c r="L12" i="1"/>
  <c r="L11" i="1"/>
  <c r="L9" i="1"/>
  <c r="L3" i="1"/>
  <c r="N10" i="1"/>
  <c r="N13" i="1" s="1"/>
  <c r="N15" i="1" s="1"/>
  <c r="N18" i="1" s="1"/>
  <c r="N20" i="1" s="1"/>
  <c r="M10" i="1"/>
  <c r="M13" i="1" s="1"/>
  <c r="M15" i="1" s="1"/>
  <c r="M18" i="1" s="1"/>
  <c r="M20" i="1" s="1"/>
  <c r="D10" i="1" l="1"/>
  <c r="D4" i="1"/>
  <c r="H19" i="1"/>
  <c r="G4" i="1"/>
  <c r="E4" i="1" s="1"/>
  <c r="G5" i="1"/>
  <c r="G10" i="1"/>
  <c r="G19" i="1" s="1"/>
  <c r="I4" i="1"/>
  <c r="I10" i="1"/>
  <c r="I13" i="1" s="1"/>
  <c r="I15" i="1" s="1"/>
  <c r="I18" i="1" s="1"/>
  <c r="I25" i="1" s="1"/>
  <c r="L4" i="1"/>
  <c r="L8" i="1"/>
  <c r="L46" i="1"/>
  <c r="C38" i="1"/>
  <c r="N56" i="1"/>
  <c r="N48" i="1"/>
  <c r="C36" i="1"/>
  <c r="N52" i="1"/>
  <c r="N57" i="1" s="1"/>
  <c r="M51" i="1"/>
  <c r="M56" i="1" s="1"/>
  <c r="M48" i="1"/>
  <c r="J48" i="1"/>
  <c r="L47" i="1"/>
  <c r="J51" i="1"/>
  <c r="M52" i="1"/>
  <c r="M57" i="1" s="1"/>
  <c r="L43" i="1"/>
  <c r="M19" i="1"/>
  <c r="N19" i="1"/>
  <c r="N65" i="1"/>
  <c r="L10" i="1"/>
  <c r="L36" i="1"/>
  <c r="J10" i="1"/>
  <c r="G13" i="1" l="1"/>
  <c r="G15" i="1" s="1"/>
  <c r="G18" i="1" s="1"/>
  <c r="G25" i="1" s="1"/>
  <c r="E10" i="1"/>
  <c r="N53" i="1"/>
  <c r="N55" i="1" s="1"/>
  <c r="C52" i="1"/>
  <c r="L48" i="1"/>
  <c r="C51" i="1"/>
  <c r="L38" i="1"/>
  <c r="B38" i="1" s="1"/>
  <c r="B36" i="1"/>
  <c r="L51" i="1"/>
  <c r="L56" i="1" s="1"/>
  <c r="J53" i="1"/>
  <c r="J56" i="1"/>
  <c r="M53" i="1"/>
  <c r="L52" i="1"/>
  <c r="L13" i="1"/>
  <c r="L15" i="1" s="1"/>
  <c r="L18" i="1" s="1"/>
  <c r="L20" i="1" s="1"/>
  <c r="L19" i="1"/>
  <c r="J13" i="1"/>
  <c r="J19" i="1"/>
  <c r="U15" i="1"/>
  <c r="U16" i="1" s="1"/>
  <c r="B51" i="1" l="1"/>
  <c r="J55" i="1"/>
  <c r="C53" i="1"/>
  <c r="L57" i="1"/>
  <c r="B52" i="1"/>
  <c r="C19" i="1"/>
  <c r="B19" i="1"/>
  <c r="J15" i="1"/>
  <c r="L53" i="1"/>
  <c r="L55" i="1" s="1"/>
  <c r="M55" i="1"/>
  <c r="T15" i="1"/>
  <c r="B53" i="1" l="1"/>
  <c r="J18" i="1"/>
  <c r="J25" i="1" s="1"/>
  <c r="T16" i="1"/>
  <c r="J65" i="1"/>
  <c r="C65" i="1" s="1"/>
  <c r="J20" i="1" l="1"/>
  <c r="C20" i="1" l="1"/>
  <c r="B20" i="1"/>
</calcChain>
</file>

<file path=xl/sharedStrings.xml><?xml version="1.0" encoding="utf-8"?>
<sst xmlns="http://schemas.openxmlformats.org/spreadsheetml/2006/main" count="101" uniqueCount="70">
  <si>
    <t>收入</t>
    <phoneticPr fontId="2" type="noConversion"/>
  </si>
  <si>
    <t>帳面值</t>
    <phoneticPr fontId="2" type="noConversion"/>
  </si>
  <si>
    <t>銷售成本</t>
    <phoneticPr fontId="2" type="noConversion"/>
  </si>
  <si>
    <t>現金</t>
    <phoneticPr fontId="2" type="noConversion"/>
  </si>
  <si>
    <t>Net gearing</t>
    <phoneticPr fontId="2" type="noConversion"/>
  </si>
  <si>
    <t>總收入</t>
    <phoneticPr fontId="2" type="noConversion"/>
  </si>
  <si>
    <t>（千港幣）</t>
    <phoneticPr fontId="2" type="noConversion"/>
  </si>
  <si>
    <t>毛利</t>
    <phoneticPr fontId="2" type="noConversion"/>
  </si>
  <si>
    <t>非控股權益</t>
    <phoneticPr fontId="2" type="noConversion"/>
  </si>
  <si>
    <t>貸款</t>
    <phoneticPr fontId="2" type="noConversion"/>
  </si>
  <si>
    <t>Oct 18 -  Mar 19</t>
    <phoneticPr fontId="2" type="noConversion"/>
  </si>
  <si>
    <t>Apr 19-  Sept 19</t>
    <phoneticPr fontId="2" type="noConversion"/>
  </si>
  <si>
    <t>Apr 18-  Sept 18</t>
    <phoneticPr fontId="2" type="noConversion"/>
  </si>
  <si>
    <t>行政費用</t>
    <phoneticPr fontId="2" type="noConversion"/>
  </si>
  <si>
    <t>營運溢利</t>
    <phoneticPr fontId="2" type="noConversion"/>
  </si>
  <si>
    <t>財務淨成本</t>
    <phoneticPr fontId="2" type="noConversion"/>
  </si>
  <si>
    <t>除稅前溢利</t>
    <phoneticPr fontId="2" type="noConversion"/>
  </si>
  <si>
    <t>稅</t>
    <phoneticPr fontId="2" type="noConversion"/>
  </si>
  <si>
    <t>純利</t>
    <phoneticPr fontId="2" type="noConversion"/>
  </si>
  <si>
    <t>Apr 18 - Mar 19</t>
    <phoneticPr fontId="2" type="noConversion"/>
  </si>
  <si>
    <t>大陸</t>
    <phoneticPr fontId="2" type="noConversion"/>
  </si>
  <si>
    <t>速食餐飲及機構飲食</t>
    <phoneticPr fontId="2" type="noConversion"/>
  </si>
  <si>
    <t>休閒餐飲</t>
    <phoneticPr fontId="2" type="noConversion"/>
  </si>
  <si>
    <t>其他 (加工，分銷，租）</t>
    <phoneticPr fontId="2" type="noConversion"/>
  </si>
  <si>
    <t>香港總收入</t>
    <phoneticPr fontId="2" type="noConversion"/>
  </si>
  <si>
    <t>原材料及包裝</t>
    <phoneticPr fontId="2" type="noConversion"/>
  </si>
  <si>
    <t>其他</t>
    <phoneticPr fontId="2" type="noConversion"/>
  </si>
  <si>
    <t>總開支</t>
    <phoneticPr fontId="2" type="noConversion"/>
  </si>
  <si>
    <t>人工</t>
    <phoneticPr fontId="2" type="noConversion"/>
  </si>
  <si>
    <t>毛利率</t>
    <phoneticPr fontId="2" type="noConversion"/>
  </si>
  <si>
    <t>純利率</t>
    <phoneticPr fontId="2" type="noConversion"/>
  </si>
  <si>
    <t>開支碧丹（百萬港幣）</t>
    <phoneticPr fontId="2" type="noConversion"/>
  </si>
  <si>
    <t>租金</t>
    <phoneticPr fontId="2" type="noConversion"/>
  </si>
  <si>
    <t>收入碧丹（百萬港幣）</t>
    <phoneticPr fontId="2" type="noConversion"/>
  </si>
  <si>
    <t>香港</t>
    <phoneticPr fontId="2" type="noConversion"/>
  </si>
  <si>
    <t>大陸收入</t>
    <phoneticPr fontId="2" type="noConversion"/>
  </si>
  <si>
    <t>分部業績 （百萬港幣）</t>
    <phoneticPr fontId="2" type="noConversion"/>
  </si>
  <si>
    <t>總分部業績</t>
    <phoneticPr fontId="2" type="noConversion"/>
  </si>
  <si>
    <t>分部折舊，利息，稅 （百萬港幣）</t>
    <phoneticPr fontId="2" type="noConversion"/>
  </si>
  <si>
    <t xml:space="preserve">總折舊，利息，稅 </t>
    <phoneticPr fontId="2" type="noConversion"/>
  </si>
  <si>
    <t>分部純利 （百萬港幣）</t>
    <phoneticPr fontId="2" type="noConversion"/>
  </si>
  <si>
    <t>Net cash</t>
    <phoneticPr fontId="2" type="noConversion"/>
  </si>
  <si>
    <t xml:space="preserve">  香港</t>
    <phoneticPr fontId="2" type="noConversion"/>
  </si>
  <si>
    <t xml:space="preserve">  大陸</t>
    <phoneticPr fontId="2" type="noConversion"/>
  </si>
  <si>
    <t>HoH (%)</t>
    <phoneticPr fontId="2" type="noConversion"/>
  </si>
  <si>
    <t>YoY (%)</t>
    <phoneticPr fontId="2" type="noConversion"/>
  </si>
  <si>
    <t>（百萬港幣）</t>
  </si>
  <si>
    <t xml:space="preserve">    香港</t>
    <phoneticPr fontId="2" type="noConversion"/>
  </si>
  <si>
    <t xml:space="preserve">        速食餐飲及機構飲食</t>
    <phoneticPr fontId="2" type="noConversion"/>
  </si>
  <si>
    <t xml:space="preserve">        休閒餐飲</t>
    <phoneticPr fontId="2" type="noConversion"/>
  </si>
  <si>
    <t xml:space="preserve">        其他 (加工，分銷，租）</t>
    <phoneticPr fontId="2" type="noConversion"/>
  </si>
  <si>
    <t xml:space="preserve">   大陸</t>
    <phoneticPr fontId="2" type="noConversion"/>
  </si>
  <si>
    <t>Oct19 - Mar20</t>
    <phoneticPr fontId="2" type="noConversion"/>
  </si>
  <si>
    <t>Apr20-Sept20</t>
    <phoneticPr fontId="2" type="noConversion"/>
  </si>
  <si>
    <t>Apr 19 - Mar 20</t>
    <phoneticPr fontId="2" type="noConversion"/>
  </si>
  <si>
    <t>全年</t>
    <phoneticPr fontId="2" type="noConversion"/>
  </si>
  <si>
    <t>半年</t>
    <phoneticPr fontId="2" type="noConversion"/>
  </si>
  <si>
    <t>Apr 20 - Mar 21</t>
    <phoneticPr fontId="2" type="noConversion"/>
  </si>
  <si>
    <t>Oct20 - Mar21</t>
    <phoneticPr fontId="2" type="noConversion"/>
  </si>
  <si>
    <t>保就業（報表）</t>
    <phoneticPr fontId="2" type="noConversion"/>
  </si>
  <si>
    <t>保就業（政府紀錄）</t>
    <phoneticPr fontId="2" type="noConversion"/>
  </si>
  <si>
    <t>YOY(%)</t>
    <phoneticPr fontId="2" type="noConversion"/>
  </si>
  <si>
    <t>HOH(%)</t>
    <phoneticPr fontId="2" type="noConversion"/>
  </si>
  <si>
    <t>每股派息（港元）</t>
    <phoneticPr fontId="2" type="noConversion"/>
  </si>
  <si>
    <t>每股盈利（港元）</t>
    <phoneticPr fontId="2" type="noConversion"/>
  </si>
  <si>
    <t>股數</t>
    <phoneticPr fontId="2" type="noConversion"/>
  </si>
  <si>
    <t>派息比率 （%)</t>
    <phoneticPr fontId="2" type="noConversion"/>
  </si>
  <si>
    <t>每股帳面值(港元)</t>
    <phoneticPr fontId="2" type="noConversion"/>
  </si>
  <si>
    <t>其他淨(虧損)/溢利</t>
    <phoneticPr fontId="2" type="noConversion"/>
  </si>
  <si>
    <t>不計保就業核心純利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</si>
</sst>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i/>
      <sz val="10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0" fillId="2" borderId="1" xfId="0" applyNumberFormat="1" applyFill="1" applyBorder="1">
      <alignment vertical="center"/>
    </xf>
    <xf numFmtId="0" fontId="0" fillId="0" borderId="0" xfId="0" applyFill="1">
      <alignment vertical="center"/>
    </xf>
    <xf numFmtId="38" fontId="0" fillId="0" borderId="0" xfId="0" applyNumberFormat="1" applyFill="1">
      <alignment vertical="center"/>
    </xf>
    <xf numFmtId="0" fontId="0" fillId="0" borderId="1" xfId="0" applyFill="1" applyBorder="1">
      <alignment vertical="center"/>
    </xf>
    <xf numFmtId="38" fontId="0" fillId="0" borderId="1" xfId="0" applyNumberFormat="1" applyFill="1" applyBorder="1">
      <alignment vertical="center"/>
    </xf>
    <xf numFmtId="9" fontId="0" fillId="0" borderId="0" xfId="1" applyFont="1" applyFill="1">
      <alignment vertical="center"/>
    </xf>
    <xf numFmtId="0" fontId="0" fillId="0" borderId="0" xfId="0" applyFill="1" applyBorder="1">
      <alignment vertical="center"/>
    </xf>
    <xf numFmtId="38" fontId="0" fillId="0" borderId="0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38" fontId="0" fillId="3" borderId="0" xfId="0" applyNumberFormat="1" applyFill="1">
      <alignment vertical="center"/>
    </xf>
    <xf numFmtId="0" fontId="3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2" xfId="0" applyFill="1" applyBorder="1">
      <alignment vertical="center"/>
    </xf>
    <xf numFmtId="38" fontId="0" fillId="0" borderId="2" xfId="0" applyNumberFormat="1" applyFill="1" applyBorder="1">
      <alignment vertical="center"/>
    </xf>
    <xf numFmtId="176" fontId="0" fillId="0" borderId="0" xfId="1" applyNumberFormat="1" applyFont="1" applyFill="1">
      <alignment vertical="center"/>
    </xf>
    <xf numFmtId="17" fontId="0" fillId="0" borderId="1" xfId="0" applyNumberFormat="1" applyFill="1" applyBorder="1" applyAlignment="1">
      <alignment horizontal="center" vertical="center"/>
    </xf>
    <xf numFmtId="9" fontId="0" fillId="0" borderId="0" xfId="1" applyFont="1" applyFill="1" applyBorder="1">
      <alignment vertical="center"/>
    </xf>
    <xf numFmtId="176" fontId="0" fillId="0" borderId="0" xfId="1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9" fontId="0" fillId="0" borderId="1" xfId="1" applyFont="1" applyFill="1" applyBorder="1">
      <alignment vertical="center"/>
    </xf>
    <xf numFmtId="9" fontId="0" fillId="0" borderId="0" xfId="1" applyNumberFormat="1" applyFont="1" applyFill="1">
      <alignment vertical="center"/>
    </xf>
    <xf numFmtId="9" fontId="0" fillId="0" borderId="1" xfId="1" applyNumberFormat="1" applyFont="1" applyFill="1" applyBorder="1">
      <alignment vertical="center"/>
    </xf>
    <xf numFmtId="9" fontId="0" fillId="0" borderId="0" xfId="1" applyNumberFormat="1" applyFont="1" applyFill="1" applyBorder="1">
      <alignment vertical="center"/>
    </xf>
    <xf numFmtId="9" fontId="3" fillId="0" borderId="1" xfId="1" applyNumberFormat="1" applyFont="1" applyFill="1" applyBorder="1">
      <alignment vertical="center"/>
    </xf>
    <xf numFmtId="9" fontId="0" fillId="0" borderId="2" xfId="1" applyFont="1" applyFill="1" applyBorder="1">
      <alignment vertical="center"/>
    </xf>
    <xf numFmtId="0" fontId="8" fillId="0" borderId="0" xfId="0" applyFont="1" applyFill="1" applyBorder="1">
      <alignment vertical="center"/>
    </xf>
    <xf numFmtId="38" fontId="8" fillId="0" borderId="0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38" fontId="7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9" fontId="9" fillId="0" borderId="0" xfId="1" applyFont="1" applyFill="1">
      <alignment vertical="center"/>
    </xf>
    <xf numFmtId="9" fontId="8" fillId="0" borderId="0" xfId="1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3" borderId="0" xfId="0" applyFont="1" applyFill="1" applyBorder="1">
      <alignment vertical="center"/>
    </xf>
    <xf numFmtId="38" fontId="10" fillId="0" borderId="0" xfId="0" applyNumberFormat="1" applyFont="1" applyFill="1" applyBorder="1">
      <alignment vertical="center"/>
    </xf>
    <xf numFmtId="38" fontId="10" fillId="4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38" fontId="3" fillId="0" borderId="0" xfId="0" applyNumberFormat="1" applyFont="1" applyFill="1" applyBorder="1">
      <alignment vertical="center"/>
    </xf>
    <xf numFmtId="38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2" fontId="3" fillId="0" borderId="0" xfId="0" applyNumberFormat="1" applyFont="1" applyFill="1">
      <alignment vertical="center"/>
    </xf>
    <xf numFmtId="2" fontId="3" fillId="0" borderId="0" xfId="0" applyNumberFormat="1" applyFont="1" applyFill="1" applyBorder="1">
      <alignment vertical="center"/>
    </xf>
    <xf numFmtId="9" fontId="3" fillId="0" borderId="0" xfId="1" applyFont="1" applyFill="1">
      <alignment vertical="center"/>
    </xf>
    <xf numFmtId="2" fontId="0" fillId="0" borderId="0" xfId="0" applyNumberFormat="1" applyFill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6F14F-0139-44D6-A7EC-DFB6CF2391EA}">
  <dimension ref="A1:U67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9" sqref="F29"/>
    </sheetView>
  </sheetViews>
  <sheetFormatPr defaultRowHeight="16.5"/>
  <cols>
    <col min="1" max="1" width="17.5" style="2" customWidth="1"/>
    <col min="2" max="3" width="8.625" style="2" hidden="1" customWidth="1"/>
    <col min="4" max="5" width="8.5" style="2" bestFit="1" customWidth="1"/>
    <col min="6" max="11" width="13.375" style="2" customWidth="1"/>
    <col min="12" max="13" width="15" style="2" hidden="1" customWidth="1"/>
    <col min="14" max="14" width="14.75" style="2" hidden="1" customWidth="1"/>
    <col min="15" max="15" width="3" style="2" customWidth="1"/>
    <col min="16" max="16" width="16" style="2" customWidth="1"/>
    <col min="17" max="19" width="9.75" style="2" customWidth="1"/>
    <col min="20" max="21" width="12.25" style="2" bestFit="1" customWidth="1"/>
    <col min="22" max="16384" width="9" style="2"/>
  </cols>
  <sheetData>
    <row r="1" spans="1:21">
      <c r="D1" s="2" t="s">
        <v>61</v>
      </c>
      <c r="E1" s="2" t="s">
        <v>62</v>
      </c>
      <c r="F1" s="2" t="s">
        <v>55</v>
      </c>
      <c r="G1" s="2" t="s">
        <v>56</v>
      </c>
      <c r="H1" s="2" t="s">
        <v>56</v>
      </c>
      <c r="I1" s="2" t="s">
        <v>56</v>
      </c>
      <c r="J1" s="2" t="s">
        <v>56</v>
      </c>
      <c r="K1" s="2" t="s">
        <v>55</v>
      </c>
    </row>
    <row r="2" spans="1:21">
      <c r="A2" s="4" t="s">
        <v>46</v>
      </c>
      <c r="B2" s="4" t="s">
        <v>44</v>
      </c>
      <c r="C2" s="4" t="s">
        <v>45</v>
      </c>
      <c r="D2" s="9"/>
      <c r="E2" s="9"/>
      <c r="F2" s="9" t="s">
        <v>57</v>
      </c>
      <c r="G2" s="4" t="s">
        <v>58</v>
      </c>
      <c r="H2" s="4" t="s">
        <v>53</v>
      </c>
      <c r="I2" s="9" t="s">
        <v>52</v>
      </c>
      <c r="J2" s="9" t="s">
        <v>11</v>
      </c>
      <c r="K2" s="9" t="s">
        <v>54</v>
      </c>
      <c r="L2" s="9" t="s">
        <v>10</v>
      </c>
      <c r="M2" s="9" t="s">
        <v>12</v>
      </c>
      <c r="N2" s="9" t="s">
        <v>19</v>
      </c>
    </row>
    <row r="3" spans="1:21">
      <c r="A3" s="2" t="s">
        <v>0</v>
      </c>
      <c r="B3" s="23"/>
      <c r="C3" s="23"/>
      <c r="D3" s="3">
        <f>(F3/K3-1)*100</f>
        <v>-15.682868110233994</v>
      </c>
      <c r="E3" s="3">
        <f>(G3/H3-1)*100</f>
        <v>8.1518067814486006</v>
      </c>
      <c r="F3" s="3">
        <v>6714.2550000000001</v>
      </c>
      <c r="G3" s="3">
        <f>F3-H3</f>
        <v>3488.6020000000003</v>
      </c>
      <c r="H3" s="3">
        <v>3225.6529999999998</v>
      </c>
      <c r="I3" s="3">
        <f>K3-J3</f>
        <v>3699.3099999999995</v>
      </c>
      <c r="J3" s="3">
        <v>4263.7870000000003</v>
      </c>
      <c r="K3" s="3">
        <v>7963.0969999999998</v>
      </c>
      <c r="L3" s="3">
        <f t="shared" ref="L3:L9" si="0">N3-M3</f>
        <v>4295.357</v>
      </c>
      <c r="M3" s="3">
        <v>4198.5259999999998</v>
      </c>
      <c r="N3" s="3">
        <v>8493.8829999999998</v>
      </c>
    </row>
    <row r="4" spans="1:21">
      <c r="A4" s="32" t="s">
        <v>47</v>
      </c>
      <c r="B4" s="33"/>
      <c r="C4" s="33"/>
      <c r="D4" s="31">
        <f>(F4/K4-1)*100</f>
        <v>-19.771282245275067</v>
      </c>
      <c r="E4" s="31">
        <f>(G4/H4-1)*100</f>
        <v>6.5398157165330595</v>
      </c>
      <c r="F4" s="31">
        <f>F5+F6+F7</f>
        <v>5514.2</v>
      </c>
      <c r="G4" s="31">
        <f>F4-H4</f>
        <v>2844.3999999999996</v>
      </c>
      <c r="H4" s="31">
        <f>H5+H6+H7</f>
        <v>2669.8</v>
      </c>
      <c r="I4" s="31">
        <f>I5+I6+I7</f>
        <v>3221.2000000000003</v>
      </c>
      <c r="J4" s="31">
        <f>J5+J6+J7</f>
        <v>3651.9</v>
      </c>
      <c r="K4" s="31">
        <f>K5+K6+K7</f>
        <v>6873.1</v>
      </c>
      <c r="L4" s="31">
        <f t="shared" si="0"/>
        <v>3734.2</v>
      </c>
      <c r="M4" s="31">
        <f>M5+M6+M7</f>
        <v>3607.8</v>
      </c>
      <c r="N4" s="31">
        <f>N5+N6+N7</f>
        <v>7342</v>
      </c>
    </row>
    <row r="5" spans="1:21" hidden="1">
      <c r="A5" s="28" t="s">
        <v>48</v>
      </c>
      <c r="B5" s="34"/>
      <c r="C5" s="34"/>
      <c r="D5" s="29"/>
      <c r="E5" s="29"/>
      <c r="F5" s="29">
        <f>4216.1+534.7</f>
        <v>4750.8</v>
      </c>
      <c r="G5" s="29">
        <f>F5-H5</f>
        <v>2453.8000000000002</v>
      </c>
      <c r="H5" s="29">
        <v>2297</v>
      </c>
      <c r="I5" s="29">
        <f>K5-J5</f>
        <v>2805.4</v>
      </c>
      <c r="J5" s="29">
        <v>3133.4</v>
      </c>
      <c r="K5" s="29">
        <v>5938.8</v>
      </c>
      <c r="L5" s="29">
        <f t="shared" si="0"/>
        <v>3197.5999999999995</v>
      </c>
      <c r="M5" s="29">
        <v>3066.8</v>
      </c>
      <c r="N5" s="29">
        <v>6264.4</v>
      </c>
    </row>
    <row r="6" spans="1:21" hidden="1">
      <c r="A6" s="28" t="s">
        <v>49</v>
      </c>
      <c r="B6" s="34"/>
      <c r="C6" s="34"/>
      <c r="D6" s="29"/>
      <c r="E6" s="29"/>
      <c r="F6" s="29">
        <v>622</v>
      </c>
      <c r="G6" s="29">
        <f>F6-H6</f>
        <v>315.10000000000002</v>
      </c>
      <c r="H6" s="29">
        <v>306.89999999999998</v>
      </c>
      <c r="I6" s="29">
        <f>K6-J6</f>
        <v>336.40000000000003</v>
      </c>
      <c r="J6" s="29">
        <v>442.8</v>
      </c>
      <c r="K6" s="29">
        <v>779.2</v>
      </c>
      <c r="L6" s="29">
        <f t="shared" si="0"/>
        <v>443.9</v>
      </c>
      <c r="M6" s="29">
        <v>461.9</v>
      </c>
      <c r="N6" s="29">
        <v>905.8</v>
      </c>
      <c r="P6" s="7"/>
      <c r="Q6" s="8"/>
      <c r="R6" s="8"/>
      <c r="S6" s="8"/>
    </row>
    <row r="7" spans="1:21" hidden="1">
      <c r="A7" s="28" t="s">
        <v>50</v>
      </c>
      <c r="B7" s="34"/>
      <c r="C7" s="34"/>
      <c r="D7" s="29"/>
      <c r="E7" s="29"/>
      <c r="F7" s="29">
        <v>141.4</v>
      </c>
      <c r="G7" s="29">
        <f>F7-H7</f>
        <v>75.5</v>
      </c>
      <c r="H7" s="29">
        <v>65.900000000000006</v>
      </c>
      <c r="I7" s="29">
        <f>K7-J7</f>
        <v>79.399999999999991</v>
      </c>
      <c r="J7" s="29">
        <v>75.7</v>
      </c>
      <c r="K7" s="29">
        <v>155.1</v>
      </c>
      <c r="L7" s="29">
        <f t="shared" si="0"/>
        <v>92.700000000000017</v>
      </c>
      <c r="M7" s="29">
        <v>79.099999999999994</v>
      </c>
      <c r="N7" s="29">
        <v>171.8</v>
      </c>
    </row>
    <row r="8" spans="1:21">
      <c r="A8" s="30" t="s">
        <v>51</v>
      </c>
      <c r="B8" s="33"/>
      <c r="C8" s="33"/>
      <c r="D8" s="31">
        <f>(F8/K8-1)*100</f>
        <v>10.091743119266061</v>
      </c>
      <c r="E8" s="31">
        <f>(G8/H8-1)*100</f>
        <v>15.866162978953069</v>
      </c>
      <c r="F8" s="31">
        <v>1200</v>
      </c>
      <c r="G8" s="31">
        <f>F8-H8</f>
        <v>644.1</v>
      </c>
      <c r="H8" s="31">
        <v>555.9</v>
      </c>
      <c r="I8" s="31">
        <f>K8-J8</f>
        <v>478.1</v>
      </c>
      <c r="J8" s="31">
        <v>611.9</v>
      </c>
      <c r="K8" s="31">
        <v>1090</v>
      </c>
      <c r="L8" s="31">
        <f t="shared" si="0"/>
        <v>561.20000000000005</v>
      </c>
      <c r="M8" s="31">
        <f>M37</f>
        <v>590.70000000000005</v>
      </c>
      <c r="N8" s="31">
        <f>N37</f>
        <v>1151.9000000000001</v>
      </c>
    </row>
    <row r="9" spans="1:21">
      <c r="A9" s="4" t="s">
        <v>2</v>
      </c>
      <c r="B9" s="24"/>
      <c r="C9" s="24"/>
      <c r="D9" s="5">
        <f>(F9/K9-1)*100</f>
        <v>-12.3523649332971</v>
      </c>
      <c r="E9" s="5">
        <f>(G9/H9-1)*100</f>
        <v>5.3303373581627289</v>
      </c>
      <c r="F9" s="5">
        <v>-6339.067</v>
      </c>
      <c r="G9" s="5">
        <f>F9-H9</f>
        <v>-3251.8139999999999</v>
      </c>
      <c r="H9" s="5">
        <v>-3087.2530000000002</v>
      </c>
      <c r="I9" s="5">
        <f>K9-J9</f>
        <v>-3467.5309999999995</v>
      </c>
      <c r="J9" s="5">
        <v>-3764.9140000000002</v>
      </c>
      <c r="K9" s="5">
        <v>-7232.4449999999997</v>
      </c>
      <c r="L9" s="5">
        <f t="shared" si="0"/>
        <v>-3629.2999999999997</v>
      </c>
      <c r="M9" s="5">
        <v>-3637.3049999999998</v>
      </c>
      <c r="N9" s="5">
        <v>-7266.6049999999996</v>
      </c>
      <c r="P9" s="7"/>
      <c r="Q9" s="8"/>
      <c r="R9" s="8"/>
      <c r="S9" s="8"/>
      <c r="T9" s="8"/>
      <c r="U9" s="8"/>
    </row>
    <row r="10" spans="1:21">
      <c r="A10" s="2" t="s">
        <v>7</v>
      </c>
      <c r="B10" s="23"/>
      <c r="C10" s="23"/>
      <c r="D10" s="3">
        <f>(F10/K10-1)*100</f>
        <v>-48.650246629038165</v>
      </c>
      <c r="E10" s="3">
        <f>(G10/H10-1)*100</f>
        <v>71.08959537572332</v>
      </c>
      <c r="F10" s="3">
        <f t="shared" ref="F10:N10" si="1">F3+F9</f>
        <v>375.1880000000001</v>
      </c>
      <c r="G10" s="3">
        <f t="shared" si="1"/>
        <v>236.78800000000047</v>
      </c>
      <c r="H10" s="3">
        <f t="shared" si="1"/>
        <v>138.39999999999964</v>
      </c>
      <c r="I10" s="3">
        <f t="shared" si="1"/>
        <v>231.779</v>
      </c>
      <c r="J10" s="3">
        <f t="shared" si="1"/>
        <v>498.87300000000005</v>
      </c>
      <c r="K10" s="3">
        <f t="shared" si="1"/>
        <v>730.65200000000004</v>
      </c>
      <c r="L10" s="3">
        <f t="shared" si="1"/>
        <v>666.05700000000024</v>
      </c>
      <c r="M10" s="3">
        <f t="shared" si="1"/>
        <v>561.221</v>
      </c>
      <c r="N10" s="3">
        <f t="shared" si="1"/>
        <v>1227.2780000000002</v>
      </c>
      <c r="P10" s="4" t="s">
        <v>6</v>
      </c>
      <c r="Q10" s="16">
        <v>44256</v>
      </c>
      <c r="R10" s="16">
        <v>44075</v>
      </c>
      <c r="S10" s="16">
        <v>43891</v>
      </c>
      <c r="T10" s="16">
        <v>43709</v>
      </c>
      <c r="U10" s="16">
        <v>43525</v>
      </c>
    </row>
    <row r="11" spans="1:21">
      <c r="A11" s="2" t="s">
        <v>68</v>
      </c>
      <c r="B11" s="23"/>
      <c r="C11" s="23"/>
      <c r="D11" s="3"/>
      <c r="E11" s="3"/>
      <c r="F11" s="10">
        <v>561.01099999999997</v>
      </c>
      <c r="G11" s="10">
        <f>F11-H11</f>
        <v>246.03499999999997</v>
      </c>
      <c r="H11" s="10">
        <v>314.976</v>
      </c>
      <c r="I11" s="3">
        <f>K11-J11</f>
        <v>-36.920999999999999</v>
      </c>
      <c r="J11" s="3">
        <v>-3.6190000000000002</v>
      </c>
      <c r="K11" s="3">
        <v>-40.54</v>
      </c>
      <c r="L11" s="3">
        <f>N11-M11</f>
        <v>8.5080000000000009</v>
      </c>
      <c r="M11" s="3">
        <v>9.1790000000000003</v>
      </c>
      <c r="N11" s="3">
        <v>17.687000000000001</v>
      </c>
      <c r="P11" s="2" t="s">
        <v>1</v>
      </c>
      <c r="Q11" s="3">
        <v>3028837</v>
      </c>
      <c r="R11" s="3">
        <v>2828867</v>
      </c>
      <c r="S11" s="3">
        <v>2666733</v>
      </c>
      <c r="T11" s="3">
        <v>2880881</v>
      </c>
      <c r="U11" s="3">
        <v>3174634</v>
      </c>
    </row>
    <row r="12" spans="1:21">
      <c r="A12" s="4" t="s">
        <v>13</v>
      </c>
      <c r="B12" s="24"/>
      <c r="C12" s="24"/>
      <c r="D12" s="5">
        <f>(F12/K12-1)*100</f>
        <v>-3.9041241010855487</v>
      </c>
      <c r="E12" s="5">
        <f>(G12/H12-1)*100</f>
        <v>3.2418065196379908</v>
      </c>
      <c r="F12" s="5">
        <v>-462.61900000000003</v>
      </c>
      <c r="G12" s="5">
        <f>F12-H12</f>
        <v>-234.99900000000002</v>
      </c>
      <c r="H12" s="5">
        <v>-227.62</v>
      </c>
      <c r="I12" s="5">
        <f>K12-J12</f>
        <v>-221.536</v>
      </c>
      <c r="J12" s="5">
        <v>-259.87799999999999</v>
      </c>
      <c r="K12" s="5">
        <v>-481.41399999999999</v>
      </c>
      <c r="L12" s="5">
        <f>N12-M12</f>
        <v>-205.95</v>
      </c>
      <c r="M12" s="5">
        <v>-239.50299999999999</v>
      </c>
      <c r="N12" s="5">
        <v>-445.45299999999997</v>
      </c>
      <c r="P12" s="2" t="s">
        <v>3</v>
      </c>
      <c r="Q12" s="3">
        <v>2072512</v>
      </c>
      <c r="R12" s="3">
        <v>1200397</v>
      </c>
      <c r="S12" s="3">
        <v>345072</v>
      </c>
      <c r="T12" s="3">
        <v>552693</v>
      </c>
      <c r="U12" s="3">
        <v>835537</v>
      </c>
    </row>
    <row r="13" spans="1:21" ht="13.5" customHeight="1">
      <c r="A13" s="7" t="s">
        <v>14</v>
      </c>
      <c r="B13" s="25"/>
      <c r="C13" s="25"/>
      <c r="D13" s="3"/>
      <c r="E13" s="3"/>
      <c r="F13" s="3">
        <f t="shared" ref="F13:N13" si="2">F10+F11+F12</f>
        <v>473.58000000000004</v>
      </c>
      <c r="G13" s="3">
        <f t="shared" si="2"/>
        <v>247.82400000000041</v>
      </c>
      <c r="H13" s="3">
        <f t="shared" si="2"/>
        <v>225.75599999999963</v>
      </c>
      <c r="I13" s="3">
        <f t="shared" si="2"/>
        <v>-26.677999999999997</v>
      </c>
      <c r="J13" s="3">
        <f t="shared" si="2"/>
        <v>235.37600000000003</v>
      </c>
      <c r="K13" s="3">
        <f t="shared" si="2"/>
        <v>208.69800000000009</v>
      </c>
      <c r="L13" s="3">
        <f t="shared" si="2"/>
        <v>468.61500000000029</v>
      </c>
      <c r="M13" s="3">
        <f t="shared" si="2"/>
        <v>330.89699999999999</v>
      </c>
      <c r="N13" s="3">
        <f t="shared" si="2"/>
        <v>799.51200000000017</v>
      </c>
      <c r="P13" s="4" t="s">
        <v>9</v>
      </c>
      <c r="Q13" s="5">
        <f>999433+100000+80000</f>
        <v>1179433</v>
      </c>
      <c r="R13" s="5">
        <v>599306</v>
      </c>
      <c r="S13" s="5">
        <v>0</v>
      </c>
      <c r="T13" s="5">
        <v>0</v>
      </c>
      <c r="U13" s="5">
        <v>0</v>
      </c>
    </row>
    <row r="14" spans="1:21">
      <c r="A14" s="11" t="s">
        <v>15</v>
      </c>
      <c r="B14" s="26"/>
      <c r="C14" s="26"/>
      <c r="D14" s="5"/>
      <c r="E14" s="5"/>
      <c r="F14" s="5">
        <v>-83.034000000000006</v>
      </c>
      <c r="G14" s="5">
        <f>F14-H14</f>
        <v>-40.283000000000008</v>
      </c>
      <c r="H14" s="5">
        <v>-42.750999999999998</v>
      </c>
      <c r="I14" s="5">
        <f>K14-J14</f>
        <v>-47.119</v>
      </c>
      <c r="J14" s="5">
        <v>-47.320999999999998</v>
      </c>
      <c r="K14" s="5">
        <v>-94.44</v>
      </c>
      <c r="L14" s="5">
        <f>N14-M14</f>
        <v>-49.804999999999993</v>
      </c>
      <c r="M14" s="5">
        <v>-49.581000000000003</v>
      </c>
      <c r="N14" s="5">
        <v>-99.385999999999996</v>
      </c>
      <c r="T14" s="8"/>
      <c r="U14" s="8"/>
    </row>
    <row r="15" spans="1:21">
      <c r="A15" s="7" t="s">
        <v>16</v>
      </c>
      <c r="B15" s="25"/>
      <c r="C15" s="25"/>
      <c r="D15" s="3"/>
      <c r="E15" s="3"/>
      <c r="F15" s="3">
        <f t="shared" ref="F15:N15" si="3">F13+F14</f>
        <v>390.54600000000005</v>
      </c>
      <c r="G15" s="3">
        <f t="shared" si="3"/>
        <v>207.54100000000039</v>
      </c>
      <c r="H15" s="3">
        <f t="shared" si="3"/>
        <v>183.00499999999963</v>
      </c>
      <c r="I15" s="3">
        <f t="shared" si="3"/>
        <v>-73.796999999999997</v>
      </c>
      <c r="J15" s="3">
        <f t="shared" si="3"/>
        <v>188.05500000000004</v>
      </c>
      <c r="K15" s="3">
        <f t="shared" si="3"/>
        <v>114.2580000000001</v>
      </c>
      <c r="L15" s="3">
        <f t="shared" si="3"/>
        <v>418.81000000000029</v>
      </c>
      <c r="M15" s="3">
        <f t="shared" si="3"/>
        <v>281.31599999999997</v>
      </c>
      <c r="N15" s="3">
        <f t="shared" si="3"/>
        <v>700.1260000000002</v>
      </c>
      <c r="T15" s="3">
        <f>T12-T13</f>
        <v>552693</v>
      </c>
      <c r="U15" s="3">
        <f>U12-U13</f>
        <v>835537</v>
      </c>
    </row>
    <row r="16" spans="1:21">
      <c r="A16" s="7" t="s">
        <v>17</v>
      </c>
      <c r="B16" s="25"/>
      <c r="C16" s="25"/>
      <c r="D16" s="3"/>
      <c r="E16" s="3"/>
      <c r="F16" s="3">
        <v>-29.995999999999999</v>
      </c>
      <c r="G16" s="3">
        <f>F16-H16</f>
        <v>-9.8089999999999975</v>
      </c>
      <c r="H16" s="3">
        <v>-20.187000000000001</v>
      </c>
      <c r="I16" s="3">
        <f>K16-J16</f>
        <v>-2.1610000000000014</v>
      </c>
      <c r="J16" s="3">
        <v>-37.710999999999999</v>
      </c>
      <c r="K16" s="3">
        <v>-39.872</v>
      </c>
      <c r="L16" s="3">
        <f>N16-M16</f>
        <v>-76.697999999999979</v>
      </c>
      <c r="M16" s="3">
        <v>-51.758000000000003</v>
      </c>
      <c r="N16" s="3">
        <v>-128.45599999999999</v>
      </c>
      <c r="P16" s="2" t="s">
        <v>41</v>
      </c>
      <c r="Q16" s="3">
        <f>Q12-Q13</f>
        <v>893079</v>
      </c>
      <c r="R16" s="3">
        <f>R12-R13</f>
        <v>601091</v>
      </c>
      <c r="S16" s="3">
        <f>S12-S13</f>
        <v>345072</v>
      </c>
      <c r="T16" s="6">
        <f>-T15/T11</f>
        <v>-0.19184860464559278</v>
      </c>
      <c r="U16" s="6">
        <f>-U15/U11</f>
        <v>-0.26319159940956971</v>
      </c>
    </row>
    <row r="17" spans="1:21">
      <c r="A17" s="4" t="s">
        <v>8</v>
      </c>
      <c r="B17" s="24"/>
      <c r="C17" s="24"/>
      <c r="D17" s="5"/>
      <c r="E17" s="5"/>
      <c r="F17" s="5">
        <v>-1.42</v>
      </c>
      <c r="G17" s="5">
        <f>F17-H17</f>
        <v>-0.8879999999999999</v>
      </c>
      <c r="H17" s="5">
        <v>-0.53200000000000003</v>
      </c>
      <c r="I17" s="5">
        <f>K17-J17</f>
        <v>-0.14900000000000002</v>
      </c>
      <c r="J17" s="5">
        <v>-0.60299999999999998</v>
      </c>
      <c r="K17" s="5">
        <v>-0.752</v>
      </c>
      <c r="L17" s="5">
        <f>N17-M17</f>
        <v>-0.91599999999999993</v>
      </c>
      <c r="M17" s="5">
        <v>-0.84699999999999998</v>
      </c>
      <c r="N17" s="5">
        <v>-1.7629999999999999</v>
      </c>
      <c r="P17" s="2" t="s">
        <v>4</v>
      </c>
      <c r="Q17" s="6">
        <f>-Q16/Q11</f>
        <v>-0.29485871970000366</v>
      </c>
      <c r="R17" s="6">
        <f>-R16/R11</f>
        <v>-0.21248471561229285</v>
      </c>
      <c r="S17" s="6">
        <f>-S16/S11</f>
        <v>-0.12939878120531753</v>
      </c>
    </row>
    <row r="18" spans="1:21">
      <c r="A18" s="4" t="s">
        <v>18</v>
      </c>
      <c r="B18" s="24"/>
      <c r="C18" s="24"/>
      <c r="D18" s="5"/>
      <c r="E18" s="5"/>
      <c r="F18" s="1">
        <f t="shared" ref="F18:N18" si="4">F15+F16+F17</f>
        <v>359.13000000000005</v>
      </c>
      <c r="G18" s="1">
        <f t="shared" si="4"/>
        <v>196.84400000000039</v>
      </c>
      <c r="H18" s="1">
        <f t="shared" si="4"/>
        <v>162.2859999999996</v>
      </c>
      <c r="I18" s="1">
        <f t="shared" si="4"/>
        <v>-76.106999999999999</v>
      </c>
      <c r="J18" s="1">
        <f t="shared" si="4"/>
        <v>149.74100000000004</v>
      </c>
      <c r="K18" s="1">
        <f t="shared" si="4"/>
        <v>73.6340000000001</v>
      </c>
      <c r="L18" s="5">
        <f t="shared" si="4"/>
        <v>341.19600000000031</v>
      </c>
      <c r="M18" s="5">
        <f t="shared" si="4"/>
        <v>228.71099999999996</v>
      </c>
      <c r="N18" s="5">
        <f t="shared" si="4"/>
        <v>569.90700000000015</v>
      </c>
    </row>
    <row r="19" spans="1:21" hidden="1">
      <c r="A19" s="7" t="s">
        <v>29</v>
      </c>
      <c r="B19" s="18">
        <f>J19-L19</f>
        <v>-3.8062083440974309E-2</v>
      </c>
      <c r="C19" s="18">
        <f>J19-M19</f>
        <v>-1.6668632955853357E-2</v>
      </c>
      <c r="D19" s="18"/>
      <c r="E19" s="18"/>
      <c r="F19" s="18"/>
      <c r="G19" s="15">
        <f>G10/G3</f>
        <v>6.7874753267928079E-2</v>
      </c>
      <c r="H19" s="15">
        <f>H10/H3</f>
        <v>4.2906041040372184E-2</v>
      </c>
      <c r="I19" s="18"/>
      <c r="J19" s="15">
        <f>J10/J3</f>
        <v>0.11700232680478645</v>
      </c>
      <c r="K19" s="18"/>
      <c r="L19" s="15">
        <f>L10/L3</f>
        <v>0.15506441024576076</v>
      </c>
      <c r="M19" s="15">
        <f>M10/M3</f>
        <v>0.13367095976063981</v>
      </c>
      <c r="N19" s="15">
        <f>N10/N3</f>
        <v>0.1444896285950725</v>
      </c>
    </row>
    <row r="20" spans="1:21" hidden="1">
      <c r="A20" s="7" t="s">
        <v>30</v>
      </c>
      <c r="B20" s="18">
        <f>J20-L20</f>
        <v>-4.4314427250015588E-2</v>
      </c>
      <c r="C20" s="18">
        <f>J20-M20</f>
        <v>-1.9354868196544306E-2</v>
      </c>
      <c r="D20" s="18"/>
      <c r="E20" s="18"/>
      <c r="F20" s="18"/>
      <c r="G20" s="18"/>
      <c r="H20" s="18"/>
      <c r="I20" s="18"/>
      <c r="J20" s="15">
        <f>J18/J3</f>
        <v>3.5119249624805372E-2</v>
      </c>
      <c r="K20" s="18"/>
      <c r="L20" s="15">
        <f>L18/L3</f>
        <v>7.943367687482096E-2</v>
      </c>
      <c r="M20" s="15">
        <f>M18/M3</f>
        <v>5.4474117821349678E-2</v>
      </c>
      <c r="N20" s="15">
        <f>N18/N3</f>
        <v>6.7096167912837998E-2</v>
      </c>
    </row>
    <row r="21" spans="1:21" ht="10.5" customHeight="1">
      <c r="A21" s="7"/>
      <c r="B21" s="18"/>
      <c r="C21" s="18"/>
      <c r="D21" s="18"/>
      <c r="E21" s="18"/>
      <c r="F21" s="18"/>
      <c r="G21" s="18"/>
      <c r="H21" s="18"/>
      <c r="I21" s="18"/>
      <c r="J21" s="15"/>
      <c r="K21" s="18"/>
      <c r="L21" s="15"/>
      <c r="M21" s="15"/>
      <c r="N21" s="15"/>
    </row>
    <row r="22" spans="1:21">
      <c r="A22" s="7" t="s">
        <v>60</v>
      </c>
      <c r="B22" s="18"/>
      <c r="C22" s="18"/>
      <c r="D22" s="35"/>
      <c r="E22" s="35"/>
      <c r="F22" s="35">
        <f>G22+H22</f>
        <v>462</v>
      </c>
      <c r="G22" s="35">
        <v>234</v>
      </c>
      <c r="H22" s="35">
        <v>228</v>
      </c>
      <c r="I22" s="35">
        <v>0</v>
      </c>
      <c r="J22" s="35">
        <v>0</v>
      </c>
      <c r="K22" s="35">
        <v>0</v>
      </c>
      <c r="L22" s="15"/>
      <c r="M22" s="15"/>
      <c r="N22" s="15"/>
      <c r="P22" s="2" t="s">
        <v>67</v>
      </c>
      <c r="Q22" s="46">
        <f>Q11/580000</f>
        <v>5.22213275862069</v>
      </c>
      <c r="R22" s="46">
        <f>R11/580000</f>
        <v>4.8773568965517242</v>
      </c>
      <c r="S22" s="46">
        <f>S11/580000</f>
        <v>4.5978155172413793</v>
      </c>
      <c r="T22" s="46">
        <f>T11/580000</f>
        <v>4.9670362068965517</v>
      </c>
      <c r="U22" s="46">
        <f>U11/580000</f>
        <v>5.473506896551724</v>
      </c>
    </row>
    <row r="23" spans="1:21">
      <c r="A23" s="35" t="s">
        <v>59</v>
      </c>
      <c r="B23" s="35"/>
      <c r="C23" s="35"/>
      <c r="D23" s="35"/>
      <c r="E23" s="35"/>
      <c r="F23" s="36">
        <v>486.8</v>
      </c>
      <c r="G23" s="36">
        <f>F23-H23</f>
        <v>164.8</v>
      </c>
      <c r="H23" s="36">
        <v>322</v>
      </c>
      <c r="I23" s="36">
        <v>0</v>
      </c>
      <c r="J23" s="36">
        <v>0</v>
      </c>
      <c r="K23" s="36">
        <v>0</v>
      </c>
      <c r="L23" s="3"/>
      <c r="M23" s="3"/>
      <c r="N23" s="3"/>
    </row>
    <row r="24" spans="1:21">
      <c r="A24" s="35"/>
      <c r="B24" s="35"/>
      <c r="C24" s="35"/>
      <c r="D24" s="35"/>
      <c r="E24" s="35"/>
      <c r="F24" s="35"/>
      <c r="G24" s="35"/>
      <c r="H24" s="35"/>
      <c r="I24" s="7"/>
      <c r="J24" s="3"/>
      <c r="K24" s="7"/>
      <c r="L24" s="3"/>
      <c r="M24" s="3"/>
      <c r="N24" s="3"/>
    </row>
    <row r="25" spans="1:21">
      <c r="A25" s="35" t="s">
        <v>69</v>
      </c>
      <c r="B25" s="35"/>
      <c r="C25" s="35"/>
      <c r="D25" s="37"/>
      <c r="E25" s="37"/>
      <c r="F25" s="38">
        <f>F18-F23</f>
        <v>-127.66999999999996</v>
      </c>
      <c r="G25" s="38">
        <f>G18-G23</f>
        <v>32.044000000000381</v>
      </c>
      <c r="H25" s="38">
        <f>H18-H23</f>
        <v>-159.7140000000004</v>
      </c>
      <c r="I25" s="38">
        <f>I18-I23</f>
        <v>-76.106999999999999</v>
      </c>
      <c r="J25" s="38">
        <f>J18-J23</f>
        <v>149.74100000000004</v>
      </c>
      <c r="K25" s="38">
        <f>K18-K23</f>
        <v>73.6340000000001</v>
      </c>
      <c r="L25" s="3"/>
      <c r="M25" s="3"/>
      <c r="N25" s="3"/>
    </row>
    <row r="26" spans="1:21">
      <c r="A26" s="35"/>
      <c r="B26" s="35"/>
      <c r="C26" s="35"/>
      <c r="D26" s="37"/>
      <c r="E26" s="37"/>
      <c r="F26" s="37"/>
      <c r="G26" s="37"/>
      <c r="H26" s="37"/>
      <c r="I26" s="37"/>
      <c r="J26" s="37"/>
      <c r="K26" s="37"/>
      <c r="L26" s="3"/>
      <c r="M26" s="3"/>
      <c r="N26" s="3"/>
    </row>
    <row r="27" spans="1:21">
      <c r="A27" s="35" t="s">
        <v>65</v>
      </c>
      <c r="B27" s="35"/>
      <c r="C27" s="35"/>
      <c r="D27" s="37"/>
      <c r="E27" s="37"/>
      <c r="F27" s="40">
        <v>579.55100000000004</v>
      </c>
      <c r="G27" s="40">
        <v>579.55100000000004</v>
      </c>
      <c r="H27" s="40">
        <v>579.55100000000004</v>
      </c>
      <c r="I27" s="40">
        <v>579.55100000000004</v>
      </c>
      <c r="J27" s="40">
        <v>579.55100000000004</v>
      </c>
      <c r="K27" s="40">
        <v>580.09500000000003</v>
      </c>
      <c r="L27" s="3"/>
      <c r="M27" s="3"/>
      <c r="N27" s="3"/>
    </row>
    <row r="28" spans="1:21" s="42" customFormat="1">
      <c r="A28" s="39" t="s">
        <v>64</v>
      </c>
      <c r="B28" s="39"/>
      <c r="C28" s="39"/>
      <c r="D28" s="40"/>
      <c r="E28" s="40"/>
      <c r="F28" s="43">
        <f>F18/F27</f>
        <v>0.61966936473235323</v>
      </c>
      <c r="G28" s="43">
        <f t="shared" ref="G28:J28" si="5">G18/G27</f>
        <v>0.33964914218075781</v>
      </c>
      <c r="H28" s="43">
        <f t="shared" si="5"/>
        <v>0.28002022255159525</v>
      </c>
      <c r="I28" s="43">
        <f t="shared" si="5"/>
        <v>-0.13132062579479631</v>
      </c>
      <c r="J28" s="43">
        <f t="shared" si="5"/>
        <v>0.25837415516494672</v>
      </c>
      <c r="K28" s="43">
        <f>K18/K27</f>
        <v>0.12693438143752334</v>
      </c>
      <c r="L28" s="41"/>
      <c r="M28" s="41"/>
      <c r="N28" s="41"/>
    </row>
    <row r="29" spans="1:21" s="42" customFormat="1">
      <c r="A29" s="39" t="s">
        <v>63</v>
      </c>
      <c r="B29" s="39"/>
      <c r="C29" s="39"/>
      <c r="D29" s="40"/>
      <c r="E29" s="40"/>
      <c r="F29" s="43">
        <f>G29+H29</f>
        <v>0.38</v>
      </c>
      <c r="G29" s="44">
        <v>0.28000000000000003</v>
      </c>
      <c r="H29" s="44">
        <v>0.1</v>
      </c>
      <c r="I29" s="44">
        <v>0</v>
      </c>
      <c r="J29" s="44">
        <v>0.19</v>
      </c>
      <c r="K29" s="43">
        <v>0.19</v>
      </c>
      <c r="L29" s="41"/>
      <c r="M29" s="41"/>
      <c r="N29" s="41"/>
    </row>
    <row r="30" spans="1:21" s="42" customFormat="1">
      <c r="A30" s="39" t="s">
        <v>66</v>
      </c>
      <c r="B30" s="39"/>
      <c r="C30" s="39"/>
      <c r="D30" s="40"/>
      <c r="E30" s="40"/>
      <c r="F30" s="45">
        <f>F29/F28</f>
        <v>0.6132302508840809</v>
      </c>
      <c r="G30" s="44"/>
      <c r="H30" s="44"/>
      <c r="I30" s="44"/>
      <c r="J30" s="44"/>
      <c r="K30" s="45">
        <f>K29/K28</f>
        <v>1.496836379933181</v>
      </c>
      <c r="L30" s="41"/>
      <c r="M30" s="41"/>
      <c r="N30" s="41"/>
    </row>
    <row r="31" spans="1:21">
      <c r="A31" s="35"/>
      <c r="B31" s="35"/>
      <c r="C31" s="35"/>
      <c r="D31" s="35"/>
      <c r="E31" s="35"/>
      <c r="F31" s="35"/>
      <c r="G31" s="35"/>
      <c r="H31" s="35"/>
      <c r="I31" s="7"/>
      <c r="J31" s="3"/>
      <c r="K31" s="7"/>
      <c r="L31" s="3"/>
      <c r="M31" s="3"/>
      <c r="N31" s="3"/>
    </row>
    <row r="32" spans="1:21" ht="19.5" customHeight="1">
      <c r="A32" s="4" t="s">
        <v>33</v>
      </c>
      <c r="B32" s="4"/>
      <c r="C32" s="4"/>
      <c r="D32" s="4"/>
      <c r="E32" s="4"/>
      <c r="F32" s="4"/>
      <c r="G32" s="4"/>
      <c r="H32" s="4"/>
      <c r="I32" s="4"/>
      <c r="J32" s="9" t="s">
        <v>11</v>
      </c>
      <c r="K32" s="4"/>
      <c r="L32" s="9" t="s">
        <v>10</v>
      </c>
      <c r="M32" s="9" t="s">
        <v>12</v>
      </c>
      <c r="N32" s="9" t="s">
        <v>19</v>
      </c>
    </row>
    <row r="33" spans="1:14">
      <c r="A33" s="7" t="s">
        <v>21</v>
      </c>
      <c r="B33" s="17"/>
      <c r="C33" s="17"/>
      <c r="D33" s="17"/>
      <c r="E33" s="17"/>
      <c r="F33" s="17"/>
      <c r="G33" s="17"/>
      <c r="H33" s="17"/>
      <c r="I33" s="17"/>
      <c r="J33" s="3">
        <v>3133.4</v>
      </c>
      <c r="K33" s="17"/>
      <c r="L33" s="3">
        <f>N33-M33</f>
        <v>3197.5999999999995</v>
      </c>
      <c r="M33" s="3">
        <v>3066.8</v>
      </c>
      <c r="N33" s="3">
        <v>6264.4</v>
      </c>
    </row>
    <row r="34" spans="1:14">
      <c r="A34" s="7" t="s">
        <v>22</v>
      </c>
      <c r="B34" s="7"/>
      <c r="C34" s="7"/>
      <c r="D34" s="7"/>
      <c r="E34" s="7"/>
      <c r="F34" s="7"/>
      <c r="G34" s="7"/>
      <c r="H34" s="7"/>
      <c r="I34" s="7"/>
      <c r="J34" s="3">
        <v>442.8</v>
      </c>
      <c r="K34" s="7"/>
      <c r="L34" s="3">
        <f>N34-M34</f>
        <v>443.9</v>
      </c>
      <c r="M34" s="3">
        <v>461.9</v>
      </c>
      <c r="N34" s="3">
        <v>905.8</v>
      </c>
    </row>
    <row r="35" spans="1:14">
      <c r="A35" s="4" t="s">
        <v>23</v>
      </c>
      <c r="B35" s="4"/>
      <c r="C35" s="4"/>
      <c r="D35" s="4"/>
      <c r="E35" s="4"/>
      <c r="F35" s="4"/>
      <c r="G35" s="4"/>
      <c r="H35" s="4"/>
      <c r="I35" s="4"/>
      <c r="J35" s="5">
        <v>75.7</v>
      </c>
      <c r="K35" s="4"/>
      <c r="L35" s="5">
        <f>N35-M35</f>
        <v>92.700000000000017</v>
      </c>
      <c r="M35" s="5">
        <v>79.099999999999994</v>
      </c>
      <c r="N35" s="5">
        <v>171.8</v>
      </c>
    </row>
    <row r="36" spans="1:14">
      <c r="A36" s="7" t="s">
        <v>24</v>
      </c>
      <c r="B36" s="17">
        <f>J36/L36-1</f>
        <v>-2.2039526538481957E-2</v>
      </c>
      <c r="C36" s="17">
        <f>J36/M36-1</f>
        <v>1.2223515715948707E-2</v>
      </c>
      <c r="D36" s="17"/>
      <c r="E36" s="17"/>
      <c r="F36" s="17"/>
      <c r="G36" s="17"/>
      <c r="H36" s="17"/>
      <c r="I36" s="17"/>
      <c r="J36" s="3">
        <f>J33+J34+J35</f>
        <v>3651.9</v>
      </c>
      <c r="K36" s="17"/>
      <c r="L36" s="3">
        <f>L33+L34+L35</f>
        <v>3734.1999999999994</v>
      </c>
      <c r="M36" s="3">
        <f>M33+M34+M35</f>
        <v>3607.8</v>
      </c>
      <c r="N36" s="3">
        <f>N33+N34+N35</f>
        <v>7342</v>
      </c>
    </row>
    <row r="37" spans="1:14">
      <c r="A37" s="4" t="s">
        <v>35</v>
      </c>
      <c r="B37" s="22">
        <f>J37/L37-1</f>
        <v>9.0342124019957115E-2</v>
      </c>
      <c r="C37" s="22">
        <f>J37/M37-1</f>
        <v>3.5889622481801053E-2</v>
      </c>
      <c r="D37" s="22"/>
      <c r="E37" s="22"/>
      <c r="F37" s="22"/>
      <c r="G37" s="22"/>
      <c r="H37" s="22"/>
      <c r="I37" s="22"/>
      <c r="J37" s="5">
        <v>611.9</v>
      </c>
      <c r="K37" s="22"/>
      <c r="L37" s="5">
        <f>N37-M37</f>
        <v>561.20000000000005</v>
      </c>
      <c r="M37" s="5">
        <v>590.70000000000005</v>
      </c>
      <c r="N37" s="5">
        <v>1151.9000000000001</v>
      </c>
    </row>
    <row r="38" spans="1:14">
      <c r="A38" s="7" t="s">
        <v>5</v>
      </c>
      <c r="B38" s="17">
        <f>J38/L38-1</f>
        <v>-7.3567071751174939E-3</v>
      </c>
      <c r="C38" s="17">
        <f>J38/M38-1</f>
        <v>1.5553173752530736E-2</v>
      </c>
      <c r="D38" s="17"/>
      <c r="E38" s="17"/>
      <c r="F38" s="17"/>
      <c r="G38" s="17"/>
      <c r="H38" s="17"/>
      <c r="I38" s="17"/>
      <c r="J38" s="8">
        <f>J36+J37</f>
        <v>4263.8</v>
      </c>
      <c r="K38" s="17"/>
      <c r="L38" s="8">
        <f>L36+L37</f>
        <v>4295.3999999999996</v>
      </c>
      <c r="M38" s="8">
        <f>M36+M37</f>
        <v>4198.5</v>
      </c>
      <c r="N38" s="8">
        <f>N36+N37</f>
        <v>8493.9</v>
      </c>
    </row>
    <row r="39" spans="1:14">
      <c r="A39" s="7"/>
      <c r="B39" s="7"/>
      <c r="C39" s="7"/>
      <c r="D39" s="7"/>
      <c r="E39" s="7"/>
      <c r="F39" s="7"/>
      <c r="G39" s="7"/>
      <c r="H39" s="7"/>
      <c r="I39" s="7"/>
      <c r="J39" s="8"/>
      <c r="K39" s="7"/>
      <c r="L39" s="8"/>
      <c r="M39" s="8"/>
      <c r="N39" s="8"/>
    </row>
    <row r="40" spans="1:14">
      <c r="A40" s="4" t="s">
        <v>36</v>
      </c>
      <c r="B40" s="4"/>
      <c r="C40" s="4"/>
      <c r="D40" s="4"/>
      <c r="E40" s="4"/>
      <c r="F40" s="4"/>
      <c r="G40" s="4"/>
      <c r="H40" s="4"/>
      <c r="I40" s="4"/>
      <c r="J40" s="9" t="s">
        <v>11</v>
      </c>
      <c r="K40" s="4"/>
      <c r="L40" s="9" t="s">
        <v>10</v>
      </c>
      <c r="M40" s="9" t="s">
        <v>12</v>
      </c>
      <c r="N40" s="9" t="s">
        <v>19</v>
      </c>
    </row>
    <row r="41" spans="1:14">
      <c r="A41" s="7" t="s">
        <v>34</v>
      </c>
      <c r="B41" s="7"/>
      <c r="C41" s="7"/>
      <c r="D41" s="7"/>
      <c r="E41" s="7"/>
      <c r="F41" s="7"/>
      <c r="G41" s="7"/>
      <c r="H41" s="7"/>
      <c r="I41" s="7"/>
      <c r="J41" s="3">
        <v>298.15800000000002</v>
      </c>
      <c r="K41" s="7"/>
      <c r="L41" s="3">
        <f>N41-M41</f>
        <v>506.31</v>
      </c>
      <c r="M41" s="3">
        <v>378.40100000000001</v>
      </c>
      <c r="N41" s="3">
        <v>884.71100000000001</v>
      </c>
    </row>
    <row r="42" spans="1:14">
      <c r="A42" s="4" t="s">
        <v>20</v>
      </c>
      <c r="B42" s="4"/>
      <c r="C42" s="4"/>
      <c r="D42" s="4"/>
      <c r="E42" s="4"/>
      <c r="F42" s="4"/>
      <c r="G42" s="4"/>
      <c r="H42" s="4"/>
      <c r="I42" s="4"/>
      <c r="J42" s="5">
        <v>73.742999999999995</v>
      </c>
      <c r="K42" s="4"/>
      <c r="L42" s="5">
        <f>N42-M42</f>
        <v>83.332999999999998</v>
      </c>
      <c r="M42" s="5">
        <v>78.677999999999997</v>
      </c>
      <c r="N42" s="5">
        <v>162.011</v>
      </c>
    </row>
    <row r="43" spans="1:14">
      <c r="A43" s="7" t="s">
        <v>37</v>
      </c>
      <c r="B43" s="7"/>
      <c r="C43" s="7"/>
      <c r="D43" s="7"/>
      <c r="E43" s="7"/>
      <c r="F43" s="7"/>
      <c r="G43" s="7"/>
      <c r="H43" s="7"/>
      <c r="I43" s="7"/>
      <c r="J43" s="8">
        <f>J41+J42</f>
        <v>371.90100000000001</v>
      </c>
      <c r="K43" s="7"/>
      <c r="L43" s="8">
        <f>L41+L42</f>
        <v>589.64300000000003</v>
      </c>
      <c r="M43" s="8">
        <f>M41+M42</f>
        <v>457.07900000000001</v>
      </c>
      <c r="N43" s="8">
        <f>N41+N42</f>
        <v>1046.722</v>
      </c>
    </row>
    <row r="44" spans="1:14">
      <c r="A44" s="7"/>
      <c r="B44" s="7"/>
      <c r="C44" s="7"/>
      <c r="D44" s="7"/>
      <c r="E44" s="7"/>
      <c r="F44" s="7"/>
      <c r="G44" s="7"/>
      <c r="H44" s="7"/>
      <c r="I44" s="7"/>
      <c r="J44" s="8"/>
      <c r="K44" s="7"/>
      <c r="L44" s="8"/>
      <c r="M44" s="8"/>
      <c r="N44" s="8"/>
    </row>
    <row r="45" spans="1:14">
      <c r="A45" s="4" t="s">
        <v>38</v>
      </c>
      <c r="B45" s="4"/>
      <c r="C45" s="4"/>
      <c r="D45" s="4"/>
      <c r="E45" s="4"/>
      <c r="F45" s="4"/>
      <c r="G45" s="4"/>
      <c r="H45" s="4"/>
      <c r="I45" s="4"/>
      <c r="J45" s="9" t="s">
        <v>11</v>
      </c>
      <c r="K45" s="4"/>
      <c r="L45" s="9" t="s">
        <v>10</v>
      </c>
      <c r="M45" s="9" t="s">
        <v>12</v>
      </c>
      <c r="N45" s="9" t="s">
        <v>19</v>
      </c>
    </row>
    <row r="46" spans="1:14">
      <c r="A46" s="7" t="s">
        <v>34</v>
      </c>
      <c r="B46" s="7"/>
      <c r="C46" s="7"/>
      <c r="D46" s="7"/>
      <c r="E46" s="7"/>
      <c r="F46" s="7"/>
      <c r="G46" s="7"/>
      <c r="H46" s="7"/>
      <c r="I46" s="7"/>
      <c r="J46" s="8">
        <f>-157.767-8.199+8.124-25.491</f>
        <v>-183.33300000000003</v>
      </c>
      <c r="K46" s="7"/>
      <c r="L46" s="3">
        <f>N46-M46</f>
        <v>-192.58099999999999</v>
      </c>
      <c r="M46" s="8">
        <f>-158.548+5.639-38.787</f>
        <v>-191.696</v>
      </c>
      <c r="N46" s="8">
        <f>-304.708+19.8-3.529+11.646-107.486</f>
        <v>-384.27699999999999</v>
      </c>
    </row>
    <row r="47" spans="1:14">
      <c r="A47" s="4" t="s">
        <v>20</v>
      </c>
      <c r="B47" s="4"/>
      <c r="C47" s="4"/>
      <c r="D47" s="4"/>
      <c r="E47" s="4"/>
      <c r="F47" s="4"/>
      <c r="G47" s="4"/>
      <c r="H47" s="4"/>
      <c r="I47" s="4"/>
      <c r="J47" s="5">
        <f>-27.184+1.18-12.22</f>
        <v>-38.224000000000004</v>
      </c>
      <c r="K47" s="4"/>
      <c r="L47" s="5">
        <f>N47-M47</f>
        <v>-34.5</v>
      </c>
      <c r="M47" s="5">
        <f>-25.05+2.196-12.971</f>
        <v>-35.825000000000003</v>
      </c>
      <c r="N47" s="5">
        <f>-51.158+3.157-22.324</f>
        <v>-70.325000000000003</v>
      </c>
    </row>
    <row r="48" spans="1:14">
      <c r="A48" s="4" t="s">
        <v>39</v>
      </c>
      <c r="B48" s="4"/>
      <c r="C48" s="4"/>
      <c r="D48" s="4"/>
      <c r="E48" s="4"/>
      <c r="F48" s="4"/>
      <c r="G48" s="4"/>
      <c r="H48" s="4"/>
      <c r="I48" s="4"/>
      <c r="J48" s="14">
        <f>J46+J47</f>
        <v>-221.55700000000002</v>
      </c>
      <c r="K48" s="4"/>
      <c r="L48" s="14">
        <f>N48-M48</f>
        <v>-227.08099999999996</v>
      </c>
      <c r="M48" s="14">
        <f>M46+M47</f>
        <v>-227.52100000000002</v>
      </c>
      <c r="N48" s="14">
        <f>N46+N47</f>
        <v>-454.60199999999998</v>
      </c>
    </row>
    <row r="49" spans="1:14">
      <c r="A49" s="7"/>
      <c r="B49" s="7"/>
      <c r="C49" s="7"/>
      <c r="D49" s="7"/>
      <c r="E49" s="7"/>
      <c r="F49" s="7"/>
      <c r="G49" s="7"/>
      <c r="H49" s="7"/>
      <c r="I49" s="7"/>
      <c r="J49" s="8"/>
      <c r="K49" s="7"/>
      <c r="L49" s="8"/>
      <c r="M49" s="8"/>
      <c r="N49" s="8"/>
    </row>
    <row r="50" spans="1:14">
      <c r="A50" s="4" t="s">
        <v>40</v>
      </c>
      <c r="B50" s="4"/>
      <c r="C50" s="4"/>
      <c r="D50" s="4"/>
      <c r="E50" s="4"/>
      <c r="F50" s="4"/>
      <c r="G50" s="4"/>
      <c r="H50" s="4"/>
      <c r="I50" s="4"/>
      <c r="J50" s="9" t="s">
        <v>11</v>
      </c>
      <c r="K50" s="4"/>
      <c r="L50" s="9" t="s">
        <v>10</v>
      </c>
      <c r="M50" s="9" t="s">
        <v>12</v>
      </c>
      <c r="N50" s="9" t="s">
        <v>19</v>
      </c>
    </row>
    <row r="51" spans="1:14">
      <c r="A51" s="7" t="s">
        <v>34</v>
      </c>
      <c r="B51" s="17">
        <f>J51/L51-1</f>
        <v>-0.63399940713163283</v>
      </c>
      <c r="C51" s="17">
        <f>J51/M51-1</f>
        <v>-0.38499236763878852</v>
      </c>
      <c r="D51" s="17"/>
      <c r="E51" s="17"/>
      <c r="F51" s="17"/>
      <c r="G51" s="17"/>
      <c r="H51" s="17"/>
      <c r="I51" s="17"/>
      <c r="J51" s="8">
        <f>J41+J46</f>
        <v>114.82499999999999</v>
      </c>
      <c r="K51" s="17"/>
      <c r="L51" s="3">
        <f>N51-M51</f>
        <v>313.72900000000004</v>
      </c>
      <c r="M51" s="8">
        <f>M41+M46</f>
        <v>186.70500000000001</v>
      </c>
      <c r="N51" s="8">
        <f>N41+N46</f>
        <v>500.43400000000003</v>
      </c>
    </row>
    <row r="52" spans="1:14">
      <c r="A52" s="4" t="s">
        <v>20</v>
      </c>
      <c r="B52" s="22">
        <f>J52/L52-1</f>
        <v>-0.27264349927303277</v>
      </c>
      <c r="C52" s="22">
        <f>J52/M52-1</f>
        <v>-0.17114321051034942</v>
      </c>
      <c r="D52" s="22"/>
      <c r="E52" s="22"/>
      <c r="F52" s="22"/>
      <c r="G52" s="22"/>
      <c r="H52" s="22"/>
      <c r="I52" s="22"/>
      <c r="J52" s="5">
        <f>J42+J47</f>
        <v>35.518999999999991</v>
      </c>
      <c r="K52" s="22"/>
      <c r="L52" s="5">
        <f>N52-M52</f>
        <v>48.832999999999998</v>
      </c>
      <c r="M52" s="5">
        <f>+M42+M47</f>
        <v>42.852999999999994</v>
      </c>
      <c r="N52" s="5">
        <f>+N42+N47</f>
        <v>91.685999999999993</v>
      </c>
    </row>
    <row r="53" spans="1:14">
      <c r="A53" s="7"/>
      <c r="B53" s="17">
        <f>J53/L53-1</f>
        <v>-0.5853288540994368</v>
      </c>
      <c r="C53" s="17">
        <f>J53/M53-1</f>
        <v>-0.34507183369780192</v>
      </c>
      <c r="D53" s="17"/>
      <c r="E53" s="17"/>
      <c r="F53" s="17"/>
      <c r="G53" s="17"/>
      <c r="H53" s="17"/>
      <c r="I53" s="17"/>
      <c r="J53" s="8">
        <f>J51+J52</f>
        <v>150.34399999999999</v>
      </c>
      <c r="K53" s="17"/>
      <c r="L53" s="8">
        <f>N53-M53</f>
        <v>362.56200000000001</v>
      </c>
      <c r="M53" s="8">
        <f>M51+M52</f>
        <v>229.55799999999999</v>
      </c>
      <c r="N53" s="8">
        <f>N51+N52</f>
        <v>592.12</v>
      </c>
    </row>
    <row r="54" spans="1:14">
      <c r="A54" s="7"/>
      <c r="B54" s="7"/>
      <c r="C54" s="7"/>
      <c r="D54" s="7"/>
      <c r="E54" s="7"/>
      <c r="F54" s="7"/>
      <c r="G54" s="7"/>
      <c r="H54" s="7"/>
      <c r="I54" s="7"/>
      <c r="J54" s="8"/>
      <c r="K54" s="7"/>
      <c r="L54" s="8"/>
      <c r="M54" s="8"/>
      <c r="N54" s="8"/>
    </row>
    <row r="55" spans="1:14">
      <c r="A55" s="7" t="s">
        <v>30</v>
      </c>
      <c r="B55" s="7"/>
      <c r="C55" s="7"/>
      <c r="D55" s="7"/>
      <c r="E55" s="7"/>
      <c r="F55" s="7"/>
      <c r="G55" s="7"/>
      <c r="H55" s="7"/>
      <c r="I55" s="7"/>
      <c r="J55" s="18">
        <f>J53/J38</f>
        <v>3.5260565692574693E-2</v>
      </c>
      <c r="K55" s="7"/>
      <c r="L55" s="18">
        <f>L53/L38</f>
        <v>8.4407040089397964E-2</v>
      </c>
      <c r="M55" s="18">
        <f>M53/M38</f>
        <v>5.4676193878766224E-2</v>
      </c>
      <c r="N55" s="18">
        <f>N53/N38</f>
        <v>6.9711204511472946E-2</v>
      </c>
    </row>
    <row r="56" spans="1:14">
      <c r="A56" s="19" t="s">
        <v>42</v>
      </c>
      <c r="B56" s="19"/>
      <c r="C56" s="19"/>
      <c r="D56" s="19"/>
      <c r="E56" s="19"/>
      <c r="F56" s="19"/>
      <c r="G56" s="19"/>
      <c r="H56" s="19"/>
      <c r="I56" s="19"/>
      <c r="J56" s="21">
        <f t="shared" ref="J56:N57" si="6">J51/J36</f>
        <v>3.1442536761685694E-2</v>
      </c>
      <c r="K56" s="19"/>
      <c r="L56" s="21">
        <f t="shared" si="6"/>
        <v>8.4015050077660566E-2</v>
      </c>
      <c r="M56" s="21">
        <f t="shared" si="6"/>
        <v>5.1750374189256612E-2</v>
      </c>
      <c r="N56" s="21">
        <f t="shared" si="6"/>
        <v>6.8160446744756201E-2</v>
      </c>
    </row>
    <row r="57" spans="1:14">
      <c r="A57" s="20" t="s">
        <v>43</v>
      </c>
      <c r="B57" s="20"/>
      <c r="C57" s="20"/>
      <c r="D57" s="20"/>
      <c r="E57" s="20"/>
      <c r="F57" s="20"/>
      <c r="G57" s="20"/>
      <c r="H57" s="20"/>
      <c r="I57" s="20"/>
      <c r="J57" s="21">
        <f t="shared" si="6"/>
        <v>5.8047066514136283E-2</v>
      </c>
      <c r="K57" s="20"/>
      <c r="L57" s="21">
        <f t="shared" si="6"/>
        <v>8.7015324305060579E-2</v>
      </c>
      <c r="M57" s="21">
        <f t="shared" si="6"/>
        <v>7.2546131708142864E-2</v>
      </c>
      <c r="N57" s="21">
        <f t="shared" si="6"/>
        <v>7.9595450994009886E-2</v>
      </c>
    </row>
    <row r="58" spans="1:14">
      <c r="A58" s="7"/>
      <c r="B58" s="7"/>
      <c r="C58" s="7"/>
      <c r="D58" s="7"/>
      <c r="E58" s="7"/>
      <c r="F58" s="7"/>
      <c r="G58" s="7"/>
      <c r="H58" s="7"/>
      <c r="I58" s="7"/>
      <c r="J58" s="8"/>
      <c r="K58" s="7"/>
      <c r="L58" s="8"/>
      <c r="M58" s="8"/>
      <c r="N58" s="8"/>
    </row>
    <row r="59" spans="1:14">
      <c r="A59" s="7"/>
      <c r="B59" s="7"/>
      <c r="C59" s="7"/>
      <c r="D59" s="7"/>
      <c r="E59" s="7"/>
      <c r="F59" s="7"/>
      <c r="G59" s="7"/>
      <c r="H59" s="7"/>
      <c r="I59" s="7"/>
      <c r="J59" s="8"/>
      <c r="K59" s="7"/>
      <c r="L59" s="8"/>
      <c r="M59" s="8"/>
      <c r="N59" s="8"/>
    </row>
    <row r="60" spans="1:14">
      <c r="A60" s="4" t="s">
        <v>31</v>
      </c>
      <c r="B60" s="4"/>
      <c r="C60" s="4"/>
      <c r="D60" s="4"/>
      <c r="E60" s="4"/>
      <c r="F60" s="4"/>
      <c r="G60" s="4"/>
      <c r="H60" s="4"/>
      <c r="I60" s="4"/>
      <c r="J60" s="9" t="s">
        <v>11</v>
      </c>
      <c r="K60" s="4"/>
      <c r="L60" s="9" t="s">
        <v>10</v>
      </c>
      <c r="M60" s="9" t="s">
        <v>12</v>
      </c>
      <c r="N60" s="9" t="s">
        <v>19</v>
      </c>
    </row>
    <row r="61" spans="1:14">
      <c r="A61" s="12" t="s">
        <v>25</v>
      </c>
      <c r="B61" s="17"/>
      <c r="C61" s="17">
        <f>J61/M61-1</f>
        <v>2.9982668977469595E-2</v>
      </c>
      <c r="D61" s="17"/>
      <c r="E61" s="17"/>
      <c r="F61" s="17"/>
      <c r="G61" s="17"/>
      <c r="H61" s="17"/>
      <c r="I61" s="17"/>
      <c r="J61" s="3">
        <v>1188.5999999999999</v>
      </c>
      <c r="K61" s="17"/>
      <c r="L61" s="3"/>
      <c r="M61" s="3">
        <v>1154</v>
      </c>
      <c r="N61" s="3"/>
    </row>
    <row r="62" spans="1:14">
      <c r="A62" s="7" t="s">
        <v>28</v>
      </c>
      <c r="B62" s="7"/>
      <c r="C62" s="17">
        <f>J62/M62-1</f>
        <v>3.5778175313059046E-2</v>
      </c>
      <c r="D62" s="17"/>
      <c r="E62" s="17"/>
      <c r="F62" s="17"/>
      <c r="G62" s="17"/>
      <c r="H62" s="17"/>
      <c r="I62" s="17"/>
      <c r="J62" s="3">
        <v>1389.6</v>
      </c>
      <c r="K62" s="17"/>
      <c r="L62" s="3"/>
      <c r="M62" s="3">
        <v>1341.6</v>
      </c>
      <c r="N62" s="3"/>
    </row>
    <row r="63" spans="1:14">
      <c r="A63" s="12" t="s">
        <v>32</v>
      </c>
      <c r="B63" s="12"/>
      <c r="C63" s="17">
        <f>J63/M63-1</f>
        <v>9.6958174904944183E-3</v>
      </c>
      <c r="D63" s="17"/>
      <c r="E63" s="17"/>
      <c r="F63" s="17"/>
      <c r="G63" s="17"/>
      <c r="H63" s="17"/>
      <c r="I63" s="17"/>
      <c r="J63" s="3">
        <v>531.1</v>
      </c>
      <c r="K63" s="17"/>
      <c r="L63" s="3"/>
      <c r="M63" s="3">
        <v>526</v>
      </c>
      <c r="N63" s="3"/>
    </row>
    <row r="64" spans="1:14">
      <c r="A64" s="7" t="s">
        <v>26</v>
      </c>
      <c r="B64" s="7"/>
      <c r="C64" s="4"/>
      <c r="D64" s="7"/>
      <c r="E64" s="7"/>
      <c r="F64" s="7"/>
      <c r="G64" s="7"/>
      <c r="H64" s="7"/>
      <c r="I64" s="7"/>
      <c r="J64" s="3">
        <f>J66+J67-J61-J62-J63</f>
        <v>915.47800000000041</v>
      </c>
      <c r="K64" s="7"/>
      <c r="L64" s="3"/>
      <c r="M64" s="3">
        <f>M66+M67-M61-M62-M63</f>
        <v>855.20800000000008</v>
      </c>
      <c r="N64" s="3"/>
    </row>
    <row r="65" spans="1:14">
      <c r="A65" s="13" t="s">
        <v>27</v>
      </c>
      <c r="B65" s="13"/>
      <c r="C65" s="27">
        <f>J65/M65-1</f>
        <v>3.8167998002480497E-2</v>
      </c>
      <c r="D65" s="27"/>
      <c r="E65" s="27"/>
      <c r="F65" s="27"/>
      <c r="G65" s="27"/>
      <c r="H65" s="27"/>
      <c r="I65" s="27"/>
      <c r="J65" s="14">
        <f>SUM(J61:J64)</f>
        <v>4024.7780000000002</v>
      </c>
      <c r="K65" s="27"/>
      <c r="L65" s="14"/>
      <c r="M65" s="14">
        <f>SUM(M61:M64)</f>
        <v>3876.808</v>
      </c>
      <c r="N65" s="14">
        <f>SUM(N61:N64)</f>
        <v>0</v>
      </c>
    </row>
    <row r="66" spans="1:14">
      <c r="A66" s="7" t="s">
        <v>2</v>
      </c>
      <c r="B66" s="17"/>
      <c r="C66" s="17">
        <f>J66/M66-1</f>
        <v>3.5079543783103295E-2</v>
      </c>
      <c r="D66" s="17"/>
      <c r="E66" s="17"/>
      <c r="F66" s="17"/>
      <c r="G66" s="17"/>
      <c r="H66" s="17"/>
      <c r="I66" s="17"/>
      <c r="J66" s="8">
        <v>3764.9</v>
      </c>
      <c r="K66" s="17"/>
      <c r="L66" s="3"/>
      <c r="M66" s="8">
        <v>3637.3049999999998</v>
      </c>
      <c r="N66" s="8"/>
    </row>
    <row r="67" spans="1:14">
      <c r="A67" s="7" t="s">
        <v>13</v>
      </c>
      <c r="B67" s="17"/>
      <c r="C67" s="17">
        <f>J67/M67-1</f>
        <v>8.5072003273445329E-2</v>
      </c>
      <c r="D67" s="17"/>
      <c r="E67" s="17"/>
      <c r="F67" s="17"/>
      <c r="G67" s="17"/>
      <c r="H67" s="17"/>
      <c r="I67" s="17"/>
      <c r="J67" s="3">
        <v>259.87799999999999</v>
      </c>
      <c r="K67" s="17"/>
      <c r="L67" s="3"/>
      <c r="M67" s="3">
        <v>239.50299999999999</v>
      </c>
      <c r="N67" s="3"/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dcterms:created xsi:type="dcterms:W3CDTF">2020-03-28T18:17:50Z</dcterms:created>
  <dcterms:modified xsi:type="dcterms:W3CDTF">2021-06-15T23:24:09Z</dcterms:modified>
</cp:coreProperties>
</file>